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95" firstSheet="2" activeTab="4"/>
  </bookViews>
  <sheets>
    <sheet name="液化石油气库站工" sheetId="1" r:id="rId1"/>
    <sheet name="汽车加气站操作工、压缩天然气场站工" sheetId="2" r:id="rId2"/>
    <sheet name="燃气管网工、燃气用户检修工" sheetId="3" r:id="rId3"/>
    <sheet name="燃气输配场站工、燃气器具安装维修员 " sheetId="5" r:id="rId4"/>
    <sheet name="液化天然气储运工、燃气供气营销员" sheetId="6" r:id="rId5"/>
  </sheets>
  <definedNames>
    <definedName name="_xlnm._FilterDatabase" localSheetId="0" hidden="1">液化石油气库站工!$A$2:$F$74</definedName>
    <definedName name="_xlnm._FilterDatabase" localSheetId="1" hidden="1">汽车加气站操作工、压缩天然气场站工!$A$2:$F$160</definedName>
    <definedName name="_xlnm._FilterDatabase" localSheetId="2" hidden="1">燃气管网工、燃气用户检修工!$A$2:$F$50</definedName>
    <definedName name="_xlnm._FilterDatabase" localSheetId="3" hidden="1">'燃气输配场站工、燃气器具安装维修员 '!$A$2:$F$51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<sst xmlns="http://schemas.openxmlformats.org/spreadsheetml/2006/main" count="2119" uniqueCount="908">
  <si>
    <t>《液化石油气库站工》实操考核地点：哈尔滨市道外区东巨街89号，玉良液化气站</t>
  </si>
  <si>
    <t>姓名</t>
  </si>
  <si>
    <t>身份证号</t>
  </si>
  <si>
    <t>手机号</t>
  </si>
  <si>
    <t>单位</t>
  </si>
  <si>
    <t>工种</t>
  </si>
  <si>
    <t>考核日期</t>
  </si>
  <si>
    <t>孙代奎</t>
  </si>
  <si>
    <t>231024197807170016</t>
  </si>
  <si>
    <t>东宁市鑫隆液化石油气有限公司</t>
  </si>
  <si>
    <t>液化石油气库站工</t>
  </si>
  <si>
    <t>2024-12-12上午</t>
  </si>
  <si>
    <t>纪波</t>
  </si>
  <si>
    <t>230707198612100224</t>
  </si>
  <si>
    <t>哈尔滨兰华液化气有限公司</t>
  </si>
  <si>
    <t>高亚彬</t>
  </si>
  <si>
    <t>230121196807010638</t>
  </si>
  <si>
    <t>白玉昌</t>
  </si>
  <si>
    <t>230121196806022610</t>
  </si>
  <si>
    <t>薛禄伟</t>
  </si>
  <si>
    <t>230103197909015773</t>
  </si>
  <si>
    <t>哈尔滨农垦民源液化气有限公司</t>
  </si>
  <si>
    <t>程龙</t>
  </si>
  <si>
    <t>230119197510170473</t>
  </si>
  <si>
    <t>哈尔滨市阿城区糖机液化气有限责任公司</t>
  </si>
  <si>
    <t>佟庆玉</t>
  </si>
  <si>
    <t>232303198703203012</t>
  </si>
  <si>
    <t>哈尔滨市宾县龙义液化气站</t>
  </si>
  <si>
    <t>龚喜龙</t>
  </si>
  <si>
    <t>230125198202280779</t>
  </si>
  <si>
    <t>关雪亮</t>
  </si>
  <si>
    <t>230125199104122413</t>
  </si>
  <si>
    <t>王朝鑫</t>
  </si>
  <si>
    <t>230121199809064019</t>
  </si>
  <si>
    <t>哈尔滨市呼兰区兰河富强液化石油气储配有限公司</t>
  </si>
  <si>
    <t>姜喜龙</t>
  </si>
  <si>
    <t>230121197606140633</t>
  </si>
  <si>
    <t>姚晓磊</t>
  </si>
  <si>
    <t>230103197805125783</t>
  </si>
  <si>
    <t>张国奇</t>
  </si>
  <si>
    <t>230121197807020013</t>
  </si>
  <si>
    <t>周胜平</t>
  </si>
  <si>
    <t>230121198103234018</t>
  </si>
  <si>
    <t>刘振鹏</t>
  </si>
  <si>
    <t>230834197301300413</t>
  </si>
  <si>
    <t>黑龙江红旗液化气有限公司</t>
  </si>
  <si>
    <t>侯宪武</t>
  </si>
  <si>
    <t>230102197301075317</t>
  </si>
  <si>
    <t>苗树申</t>
  </si>
  <si>
    <t>232103197404200772</t>
  </si>
  <si>
    <t>孟星宇</t>
  </si>
  <si>
    <t>23018419931001611X</t>
  </si>
  <si>
    <t>五常市拉林液化气有限公司</t>
  </si>
  <si>
    <t>李志丹</t>
  </si>
  <si>
    <t>232103198606135862</t>
  </si>
  <si>
    <t>郝彦清</t>
  </si>
  <si>
    <t>23018219850724125X</t>
  </si>
  <si>
    <t>王浩</t>
  </si>
  <si>
    <t>232103199311203113</t>
  </si>
  <si>
    <t>五常市庆联燃气有限公司</t>
  </si>
  <si>
    <t>孙伟</t>
  </si>
  <si>
    <t>220182198804223718</t>
  </si>
  <si>
    <t>五常市沙河子镇德成液化石油气销售有限公司</t>
  </si>
  <si>
    <t>刘成</t>
  </si>
  <si>
    <t>232103197901200618</t>
  </si>
  <si>
    <t>崔健强</t>
  </si>
  <si>
    <t>230184199208240019</t>
  </si>
  <si>
    <t>邵殿荣</t>
  </si>
  <si>
    <t>232103196810200255</t>
  </si>
  <si>
    <t>五常市鑫海液化气销售有限公司</t>
  </si>
  <si>
    <t>于涛</t>
  </si>
  <si>
    <t>232103197110043775</t>
  </si>
  <si>
    <t>肖长青</t>
  </si>
  <si>
    <t>232103198210021252</t>
  </si>
  <si>
    <t>宁春红</t>
  </si>
  <si>
    <t>232325197605123645</t>
  </si>
  <si>
    <t>孙永成</t>
  </si>
  <si>
    <t>232126199712290793</t>
  </si>
  <si>
    <t>于亚亮</t>
  </si>
  <si>
    <t>230119198811175037</t>
  </si>
  <si>
    <t>刘利</t>
  </si>
  <si>
    <t>230122197012280352</t>
  </si>
  <si>
    <t>赵柱有</t>
  </si>
  <si>
    <t>232321197905024619</t>
  </si>
  <si>
    <t>孟庆柱</t>
  </si>
  <si>
    <t>232321198605154619</t>
  </si>
  <si>
    <t>史玉双</t>
  </si>
  <si>
    <t>232321198104104664</t>
  </si>
  <si>
    <t>田淑芬</t>
  </si>
  <si>
    <t>232325198005063647</t>
  </si>
  <si>
    <t>闫树军</t>
  </si>
  <si>
    <t>232331197403152613</t>
  </si>
  <si>
    <t>于航</t>
  </si>
  <si>
    <t>232302199409110438</t>
  </si>
  <si>
    <t>安达龙化液化气站</t>
  </si>
  <si>
    <t>2024-12-12下午</t>
  </si>
  <si>
    <t>王丽</t>
  </si>
  <si>
    <t>232302197510010029</t>
  </si>
  <si>
    <t>刘彦波</t>
  </si>
  <si>
    <t>232126196909190012</t>
  </si>
  <si>
    <t>巴彦县为民液化气有限责任公司</t>
  </si>
  <si>
    <t>孙展飞</t>
  </si>
  <si>
    <t>230128198703154032</t>
  </si>
  <si>
    <t>巴彦县兴隆佳增燃气经营销售责任有限公司</t>
  </si>
  <si>
    <t>于洪波</t>
  </si>
  <si>
    <t>230128197210024032</t>
  </si>
  <si>
    <t>辛石磊</t>
  </si>
  <si>
    <t>232126198107140573</t>
  </si>
  <si>
    <t>邓正鑫</t>
  </si>
  <si>
    <t>230523198309080012</t>
  </si>
  <si>
    <t>宝清县裕东利民液化石油气有限责任公司</t>
  </si>
  <si>
    <t>刘振国</t>
  </si>
  <si>
    <t>230827197504092518</t>
  </si>
  <si>
    <t>刘哲</t>
  </si>
  <si>
    <t>230523198702100024</t>
  </si>
  <si>
    <t>李延东</t>
  </si>
  <si>
    <t>230125197604180514</t>
  </si>
  <si>
    <t>宾县林业液化气站</t>
  </si>
  <si>
    <t>杨晓洋</t>
  </si>
  <si>
    <t>230125198001105720</t>
  </si>
  <si>
    <t>徐立华</t>
  </si>
  <si>
    <t>232326197708252964</t>
  </si>
  <si>
    <t>大兴安岭新荣燃气有限责任公司</t>
  </si>
  <si>
    <t>李刚</t>
  </si>
  <si>
    <t>232700197606232039</t>
  </si>
  <si>
    <t>耿金凤</t>
  </si>
  <si>
    <t>230381198207301227</t>
  </si>
  <si>
    <t>海林市永发液化石油气有限责任公司</t>
  </si>
  <si>
    <t>王丽红</t>
  </si>
  <si>
    <t>231121198608010125</t>
  </si>
  <si>
    <t>黑龙江中汇燃气有限公司</t>
  </si>
  <si>
    <t>果艳玲</t>
  </si>
  <si>
    <t>232622197810220820</t>
  </si>
  <si>
    <t>王明海</t>
  </si>
  <si>
    <t>230306196708135715</t>
  </si>
  <si>
    <t>鸡西市辅元液化气有限公司</t>
  </si>
  <si>
    <t>曹雪峰</t>
  </si>
  <si>
    <t>230221197811090415</t>
  </si>
  <si>
    <t>龙江县凤龙液化石油气有限公司</t>
  </si>
  <si>
    <t>宣凯</t>
  </si>
  <si>
    <t>230221197608060018</t>
  </si>
  <si>
    <t>安娜</t>
  </si>
  <si>
    <t>230221199409110245</t>
  </si>
  <si>
    <t>管大辉</t>
  </si>
  <si>
    <t>230221197712100016</t>
  </si>
  <si>
    <t>赵金华</t>
  </si>
  <si>
    <t>231025197507071581</t>
  </si>
  <si>
    <t>牡丹江市桂山液化石油气有限责任公司</t>
  </si>
  <si>
    <t>孙薇</t>
  </si>
  <si>
    <t>232127198505100266</t>
  </si>
  <si>
    <t>木兰县双庆液化石油气有限公司</t>
  </si>
  <si>
    <t>牛文龙</t>
  </si>
  <si>
    <t>230127198112093016</t>
  </si>
  <si>
    <t>张立君</t>
  </si>
  <si>
    <t>230422198805140529</t>
  </si>
  <si>
    <t>绥滨县液化气有限责任公司</t>
  </si>
  <si>
    <t>高波</t>
  </si>
  <si>
    <t>230422197911112420</t>
  </si>
  <si>
    <t>刘泽国</t>
  </si>
  <si>
    <t>232626197005152517</t>
  </si>
  <si>
    <t>孙吴县东昇液化气经销有限公司</t>
  </si>
  <si>
    <t>孟繁雪</t>
  </si>
  <si>
    <t>230229198105052521</t>
  </si>
  <si>
    <t>张帆</t>
  </si>
  <si>
    <t>412823199009154020</t>
  </si>
  <si>
    <t>汤原县为民液化气有限公司</t>
  </si>
  <si>
    <t>石万鸿</t>
  </si>
  <si>
    <t>230828197701110937</t>
  </si>
  <si>
    <t>汤原县喜鹤燃气有限责任公司</t>
  </si>
  <si>
    <t>李春龙</t>
  </si>
  <si>
    <t>230828198502020933</t>
  </si>
  <si>
    <t>唐艳波</t>
  </si>
  <si>
    <t>230123198708300906</t>
  </si>
  <si>
    <t>李伟</t>
  </si>
  <si>
    <t>230828198301100945</t>
  </si>
  <si>
    <t>党跃君</t>
  </si>
  <si>
    <t>232623196810156752</t>
  </si>
  <si>
    <t>五大连池市哈林液化气有限公司</t>
  </si>
  <si>
    <t>刘占国</t>
  </si>
  <si>
    <t>232623196605051230</t>
  </si>
  <si>
    <t>张岩森</t>
  </si>
  <si>
    <t>152104197010215943</t>
  </si>
  <si>
    <t>牙克石市乌尔其汉镇乌林液化气供应站</t>
  </si>
  <si>
    <t>《汽车加气站操作工、压缩天然气场站工》实操考核地点：哈尔滨市南岗区松花南路，
中国石油松花南路加油站（鸿慈加气站）</t>
  </si>
  <si>
    <t>王晶</t>
  </si>
  <si>
    <t>232302198607056220</t>
  </si>
  <si>
    <t>安达市隆福油气销售中心（有限合伙）</t>
  </si>
  <si>
    <t>汽车加气站操作工</t>
  </si>
  <si>
    <t>12月13日上午</t>
  </si>
  <si>
    <t>孙珊珊</t>
  </si>
  <si>
    <t>232302198503100469</t>
  </si>
  <si>
    <t>王迎男</t>
  </si>
  <si>
    <t>232302197711281327</t>
  </si>
  <si>
    <t>付海龙</t>
  </si>
  <si>
    <t>230606198202233612</t>
  </si>
  <si>
    <t>大庆庆然天然气有限公司</t>
  </si>
  <si>
    <t>压缩天然气场站工</t>
  </si>
  <si>
    <t>呼学理</t>
  </si>
  <si>
    <t>210882198510105659</t>
  </si>
  <si>
    <t>大庆市成建石油产品销售有限公司</t>
  </si>
  <si>
    <t>白华兴</t>
  </si>
  <si>
    <t>130524198301292013</t>
  </si>
  <si>
    <t>大庆市青海加油加气站</t>
  </si>
  <si>
    <t>吴庆臣</t>
  </si>
  <si>
    <t>230604198512223011</t>
  </si>
  <si>
    <t>于艳辉</t>
  </si>
  <si>
    <t>232302197911064124</t>
  </si>
  <si>
    <t>大庆市瑞峰石油产品销售有限公司</t>
  </si>
  <si>
    <t>李艳彬</t>
  </si>
  <si>
    <t>232302196607182439</t>
  </si>
  <si>
    <t>大庆市森特威钻采工程技术服务有限公司</t>
  </si>
  <si>
    <t>张军义</t>
  </si>
  <si>
    <t>232326196910234431</t>
  </si>
  <si>
    <t>张亚宁</t>
  </si>
  <si>
    <t>230621196703060056</t>
  </si>
  <si>
    <t>陈鹰鹏</t>
  </si>
  <si>
    <t>230622199412100054</t>
  </si>
  <si>
    <t>徐野</t>
  </si>
  <si>
    <t>230602197812031356</t>
  </si>
  <si>
    <t>李洪玉</t>
  </si>
  <si>
    <t>232302198208136813</t>
  </si>
  <si>
    <t>贾俊杰</t>
  </si>
  <si>
    <t>230602199401034017</t>
  </si>
  <si>
    <t>路齐祺</t>
  </si>
  <si>
    <t>230622199607285271</t>
  </si>
  <si>
    <t>罗荣荣</t>
  </si>
  <si>
    <t>230226198012132726</t>
  </si>
  <si>
    <t>大庆市星淼石油制品销售有限公司</t>
  </si>
  <si>
    <t>付玉静</t>
  </si>
  <si>
    <t>232326198009242702</t>
  </si>
  <si>
    <t>张利军</t>
  </si>
  <si>
    <t>230605197109231611</t>
  </si>
  <si>
    <t>陈哲</t>
  </si>
  <si>
    <t>230106200202040813</t>
  </si>
  <si>
    <t>哈尔滨光明石油贸易有限公司顺晔加气站</t>
  </si>
  <si>
    <t>李静</t>
  </si>
  <si>
    <t>230106197011161220</t>
  </si>
  <si>
    <t>哈尔滨交通集团能源有限公司</t>
  </si>
  <si>
    <t>孔祥伟</t>
  </si>
  <si>
    <t>230103196808215114</t>
  </si>
  <si>
    <t>汪树权</t>
  </si>
  <si>
    <t>232101197710076412</t>
  </si>
  <si>
    <t>哈尔滨立昌燃气有限公司</t>
  </si>
  <si>
    <t>王立军</t>
  </si>
  <si>
    <t>23018219740517141X</t>
  </si>
  <si>
    <t>徐浩</t>
  </si>
  <si>
    <t>230121200602034416</t>
  </si>
  <si>
    <t>哈尔滨平安石油销售有限公司</t>
  </si>
  <si>
    <t>杨倩南</t>
  </si>
  <si>
    <t>230121198504100221</t>
  </si>
  <si>
    <t>王海波</t>
  </si>
  <si>
    <t>232302196711110451</t>
  </si>
  <si>
    <t>黑龙江省路丰天然气销售有限公司</t>
  </si>
  <si>
    <t>陈丽鹏</t>
  </si>
  <si>
    <t>232302198008070039</t>
  </si>
  <si>
    <t>李子全</t>
  </si>
  <si>
    <t>23060619681022303X</t>
  </si>
  <si>
    <t>张大鹏</t>
  </si>
  <si>
    <t>230804199001060017</t>
  </si>
  <si>
    <t>佳木斯中燃城市燃气发展有限公司</t>
  </si>
  <si>
    <t>元秋松</t>
  </si>
  <si>
    <t>230805199410060612</t>
  </si>
  <si>
    <t>吕祖恩</t>
  </si>
  <si>
    <t>230804199809020018</t>
  </si>
  <si>
    <t>金韦博</t>
  </si>
  <si>
    <t>230811199209100034</t>
  </si>
  <si>
    <t>王连波</t>
  </si>
  <si>
    <t>232102196709090016</t>
  </si>
  <si>
    <t>尚志天辰燃气销售有限公司</t>
  </si>
  <si>
    <t>王玲武</t>
  </si>
  <si>
    <t>232302197110110039</t>
  </si>
  <si>
    <t>绥化农垦晟泰天然气加气站</t>
  </si>
  <si>
    <t>刘亚芝</t>
  </si>
  <si>
    <t>232330197412243422</t>
  </si>
  <si>
    <t>绥化市中正燃气供应有限公司庆安县分公司</t>
  </si>
  <si>
    <t>王茜茜</t>
  </si>
  <si>
    <t>232331199111130825</t>
  </si>
  <si>
    <t>郑博元</t>
  </si>
  <si>
    <t>232301199606126213</t>
  </si>
  <si>
    <t>绥化新奥燃气有限公司</t>
  </si>
  <si>
    <t>杨念奎</t>
  </si>
  <si>
    <t>220225197109232317</t>
  </si>
  <si>
    <t>中油金鸿大庆燃气销售有限公司</t>
  </si>
  <si>
    <t>商文成</t>
  </si>
  <si>
    <t>232321197107096618</t>
  </si>
  <si>
    <t>任革</t>
  </si>
  <si>
    <t>232302196705136911</t>
  </si>
  <si>
    <t>赵洪伟</t>
  </si>
  <si>
    <t>230231197307021376</t>
  </si>
  <si>
    <t>拜泉县森众燃气有限公司</t>
  </si>
  <si>
    <t>12月13日下午</t>
  </si>
  <si>
    <t>盖永涛</t>
  </si>
  <si>
    <t>230231199109213114</t>
  </si>
  <si>
    <t>赵建贺</t>
  </si>
  <si>
    <t>230206197907180411</t>
  </si>
  <si>
    <t>陈维</t>
  </si>
  <si>
    <t>230231198706033328</t>
  </si>
  <si>
    <t>隋雪</t>
  </si>
  <si>
    <t>23230319950118441X</t>
  </si>
  <si>
    <t>大庆顺达建筑安装工程有限公司火炬加油加气站</t>
  </si>
  <si>
    <t>刘艳玲</t>
  </si>
  <si>
    <t>230226197009061723</t>
  </si>
  <si>
    <t>杜尔伯特蒙古族自治县通广燃气有限公司</t>
  </si>
  <si>
    <t>卢力学</t>
  </si>
  <si>
    <t>239004196712140014</t>
  </si>
  <si>
    <t>富锦市立兴液化石油气经销有限公司</t>
  </si>
  <si>
    <t>孙宝国</t>
  </si>
  <si>
    <t>239004196709282337</t>
  </si>
  <si>
    <t>冯秀艳</t>
  </si>
  <si>
    <t>230208197101120228</t>
  </si>
  <si>
    <t>富裕县茂跃新能源科技有限公司</t>
  </si>
  <si>
    <t>刘兴华</t>
  </si>
  <si>
    <t>230227198903190635</t>
  </si>
  <si>
    <t>富龙生</t>
  </si>
  <si>
    <t>230227198802232314</t>
  </si>
  <si>
    <t>邵立新</t>
  </si>
  <si>
    <t>230227197302172816</t>
  </si>
  <si>
    <t>刘铭</t>
  </si>
  <si>
    <t>230227199402170112</t>
  </si>
  <si>
    <t>马东瑞</t>
  </si>
  <si>
    <t>230227199411102314</t>
  </si>
  <si>
    <t>杜琳</t>
  </si>
  <si>
    <t>23022719920226232X</t>
  </si>
  <si>
    <t>顾云鹏</t>
  </si>
  <si>
    <t>230225199308022014</t>
  </si>
  <si>
    <t>姚念海</t>
  </si>
  <si>
    <t>230404197203090512</t>
  </si>
  <si>
    <t>鹤岗市奥瑞机动车燃气经销有限公司</t>
  </si>
  <si>
    <t>赵文学</t>
  </si>
  <si>
    <t>230402196603020233</t>
  </si>
  <si>
    <t>13846862519</t>
  </si>
  <si>
    <t>黑龙江省宝泉岭农垦帝源矿业有限公司</t>
  </si>
  <si>
    <t>王国强</t>
  </si>
  <si>
    <t>230304196712034412</t>
  </si>
  <si>
    <t>鸡西市三源石油液化气有限公司</t>
  </si>
  <si>
    <t>程大鹏</t>
  </si>
  <si>
    <t>23030319851216491X</t>
  </si>
  <si>
    <t>谭海龙</t>
  </si>
  <si>
    <t>230302197903264757</t>
  </si>
  <si>
    <t>矫龙士</t>
  </si>
  <si>
    <t>230304198805014030</t>
  </si>
  <si>
    <t>甄珍</t>
  </si>
  <si>
    <t>230304198509094849</t>
  </si>
  <si>
    <t>许长明</t>
  </si>
  <si>
    <t>230303197605045413</t>
  </si>
  <si>
    <t>鸡西天能燃气有限责任公司</t>
  </si>
  <si>
    <t>姚达</t>
  </si>
  <si>
    <t>232321198907101715</t>
  </si>
  <si>
    <t>萝北县海达石墨有限公司</t>
  </si>
  <si>
    <t>邵春雨</t>
  </si>
  <si>
    <t>232321198802241711</t>
  </si>
  <si>
    <t>刘政文</t>
  </si>
  <si>
    <t>220581199202164175</t>
  </si>
  <si>
    <t>萝北县鑫隆源石墨制品有限公司</t>
  </si>
  <si>
    <t>刘常久</t>
  </si>
  <si>
    <t>230421198802250654</t>
  </si>
  <si>
    <t>赵柱</t>
  </si>
  <si>
    <t>232331196804180012</t>
  </si>
  <si>
    <t>15304850222</t>
  </si>
  <si>
    <t>明水县宏达石油加油加气有限公司</t>
  </si>
  <si>
    <t>高春玉</t>
  </si>
  <si>
    <t>23233119890514241X</t>
  </si>
  <si>
    <t>15304850666</t>
  </si>
  <si>
    <t>付强</t>
  </si>
  <si>
    <t>231084198908103710</t>
  </si>
  <si>
    <t>牡丹江市公共交通集团有限责任公司</t>
  </si>
  <si>
    <t>丛全芝</t>
  </si>
  <si>
    <t>230281197702053013</t>
  </si>
  <si>
    <t>讷河市城市燃气有限公司</t>
  </si>
  <si>
    <t>孙洋</t>
  </si>
  <si>
    <t>230281199711030015</t>
  </si>
  <si>
    <t>张红敏</t>
  </si>
  <si>
    <t>230281197710070083</t>
  </si>
  <si>
    <t>刘治麟</t>
  </si>
  <si>
    <t>230281199412010217</t>
  </si>
  <si>
    <t>孔金萍</t>
  </si>
  <si>
    <t>230281198905250441</t>
  </si>
  <si>
    <t>沙风新</t>
  </si>
  <si>
    <t>230281199203150416</t>
  </si>
  <si>
    <t>康新刚</t>
  </si>
  <si>
    <t>230281198003143014</t>
  </si>
  <si>
    <t>回晓明</t>
  </si>
  <si>
    <t>230281198908060053</t>
  </si>
  <si>
    <t>刘洪颖</t>
  </si>
  <si>
    <t>23028119810417002X</t>
  </si>
  <si>
    <t>赵赫</t>
  </si>
  <si>
    <t>230281200007014519</t>
  </si>
  <si>
    <t>阎利永</t>
  </si>
  <si>
    <t>230921197303050415</t>
  </si>
  <si>
    <t>七台河勃盛清洁能源有限公司第一加气站</t>
  </si>
  <si>
    <t>安立辉</t>
  </si>
  <si>
    <t>230230198203280419</t>
  </si>
  <si>
    <t>齐齐哈尔兴企祥燃气有限责任公司</t>
  </si>
  <si>
    <t>王博</t>
  </si>
  <si>
    <t>230229199703266014</t>
  </si>
  <si>
    <t>王晓梅</t>
  </si>
  <si>
    <t>231024197108254720</t>
  </si>
  <si>
    <t>13904834600</t>
  </si>
  <si>
    <t>绥芬河市合益加油站有限公司</t>
  </si>
  <si>
    <t>刘颖</t>
  </si>
  <si>
    <t>232126199407104640</t>
  </si>
  <si>
    <t>12月14日上午</t>
  </si>
  <si>
    <t>王亚玲</t>
  </si>
  <si>
    <t>232331197803133040</t>
  </si>
  <si>
    <t>陈玉玲</t>
  </si>
  <si>
    <t>231281198806018525</t>
  </si>
  <si>
    <t>张立梅</t>
  </si>
  <si>
    <t>230606197311053229</t>
  </si>
  <si>
    <t>程书淼</t>
  </si>
  <si>
    <t>230102199203233712</t>
  </si>
  <si>
    <t>哈尔滨上江新能源有限公司</t>
  </si>
  <si>
    <t>张东钰</t>
  </si>
  <si>
    <t>230182200202282210</t>
  </si>
  <si>
    <t>哈尔滨市浩宁燃气有限公司</t>
  </si>
  <si>
    <t>边亮</t>
  </si>
  <si>
    <t>232303198410050470</t>
  </si>
  <si>
    <t>哈尔滨市任远新能源有限公司</t>
  </si>
  <si>
    <t>汪国栋</t>
  </si>
  <si>
    <t>232101197302154610</t>
  </si>
  <si>
    <t>哈尔滨市森佳燃气有限公司</t>
  </si>
  <si>
    <t>李双喜</t>
  </si>
  <si>
    <t>23018219811205461X</t>
  </si>
  <si>
    <t>赵立恒</t>
  </si>
  <si>
    <t>230182197805030413</t>
  </si>
  <si>
    <t>哈尔滨市腾卓燃气有限公司</t>
  </si>
  <si>
    <t>赵文军</t>
  </si>
  <si>
    <t>232101197606096018</t>
  </si>
  <si>
    <t>戴博然</t>
  </si>
  <si>
    <t>230105199706233414</t>
  </si>
  <si>
    <t>哈尔滨市通庆能源有限公司</t>
  </si>
  <si>
    <t>徐鹏海</t>
  </si>
  <si>
    <t>23010519940622003X</t>
  </si>
  <si>
    <t>李海</t>
  </si>
  <si>
    <t>230105197804082315</t>
  </si>
  <si>
    <t>哈尔滨西河新能源有限公司</t>
  </si>
  <si>
    <t>王鹏</t>
  </si>
  <si>
    <t>232301199310203910</t>
  </si>
  <si>
    <t>哈尔滨新水能源有限公司</t>
  </si>
  <si>
    <t>王维蒙</t>
  </si>
  <si>
    <t>230121198610240818</t>
  </si>
  <si>
    <t>韦大力</t>
  </si>
  <si>
    <t>230107197205160417</t>
  </si>
  <si>
    <t>哈尔滨振兴液化石油气经销有限公司</t>
  </si>
  <si>
    <t>石建国</t>
  </si>
  <si>
    <t>232103197605280916</t>
  </si>
  <si>
    <t>哈尔滨中祥基业能源有限公司</t>
  </si>
  <si>
    <t>王艳华</t>
  </si>
  <si>
    <t>230105196904043044</t>
  </si>
  <si>
    <t>哈尔滨中远成品油经销有限公司</t>
  </si>
  <si>
    <t>李守本</t>
  </si>
  <si>
    <t>230606196912063217</t>
  </si>
  <si>
    <t>刘士敏</t>
  </si>
  <si>
    <t>232302196710043920</t>
  </si>
  <si>
    <t>富艳红</t>
  </si>
  <si>
    <t>232103197710196820</t>
  </si>
  <si>
    <t>五常市金诚加气有限公司</t>
  </si>
  <si>
    <t>高福臣</t>
  </si>
  <si>
    <t>23230319720418131X</t>
  </si>
  <si>
    <t>肇东市昌五镇天龙汽车加气站有限公司</t>
  </si>
  <si>
    <t>程永庆</t>
  </si>
  <si>
    <t>232303199006034019</t>
  </si>
  <si>
    <t>肇东市大东汽车加气站有限公司小康村加气站</t>
  </si>
  <si>
    <t>郝凤嶺</t>
  </si>
  <si>
    <t>232303197012260013</t>
  </si>
  <si>
    <t>肇东市晟达八北加气站有限公司</t>
  </si>
  <si>
    <t>李德奎</t>
  </si>
  <si>
    <t>232303196902242816</t>
  </si>
  <si>
    <t>王朋达</t>
  </si>
  <si>
    <t>232325199712072416</t>
  </si>
  <si>
    <t>于可新</t>
  </si>
  <si>
    <t>23900519790722071X</t>
  </si>
  <si>
    <t>肇东市晟达八南加气站有限公司</t>
  </si>
  <si>
    <t>李桂金</t>
  </si>
  <si>
    <t>231282197909247314</t>
  </si>
  <si>
    <t>李丽丽</t>
  </si>
  <si>
    <t>232303199004047027</t>
  </si>
  <si>
    <t>肇东市外运液化气供应有限公司</t>
  </si>
  <si>
    <t>夏同伟</t>
  </si>
  <si>
    <t>232329197001260070</t>
  </si>
  <si>
    <t>肇州县液化气站</t>
  </si>
  <si>
    <t>贾世龙</t>
  </si>
  <si>
    <t>230621197501060415</t>
  </si>
  <si>
    <t>宋宝岩</t>
  </si>
  <si>
    <t>232302197903260416</t>
  </si>
  <si>
    <t>尹晶</t>
  </si>
  <si>
    <t>230231197801180647</t>
  </si>
  <si>
    <t>蒋志君</t>
  </si>
  <si>
    <t>232321196807197917</t>
  </si>
  <si>
    <t>于广君</t>
  </si>
  <si>
    <t>230226197004080618</t>
  </si>
  <si>
    <t>大庆成宇绿源石油天然气销售有限责任公司</t>
  </si>
  <si>
    <t>12月14日下午</t>
  </si>
  <si>
    <t>刘志威</t>
  </si>
  <si>
    <t>230604199412135115</t>
  </si>
  <si>
    <t>大庆华仑燃气有限公司</t>
  </si>
  <si>
    <t>李淑伟</t>
  </si>
  <si>
    <t>232326197502093523</t>
  </si>
  <si>
    <t>许春峰</t>
  </si>
  <si>
    <t>230605197904052663</t>
  </si>
  <si>
    <t>孙柱</t>
  </si>
  <si>
    <t>232326196704256576</t>
  </si>
  <si>
    <t>文镜</t>
  </si>
  <si>
    <t>232321200103131417</t>
  </si>
  <si>
    <t>海伦市启航加气有限公司</t>
  </si>
  <si>
    <t>徐爽</t>
  </si>
  <si>
    <t>23012119981217442x</t>
  </si>
  <si>
    <t>刘晓波</t>
  </si>
  <si>
    <t>230225197211110019</t>
  </si>
  <si>
    <t>黑龙江蓝天能源发展有限公司</t>
  </si>
  <si>
    <t>王伟</t>
  </si>
  <si>
    <t>232302198005233816</t>
  </si>
  <si>
    <t>丛日升</t>
  </si>
  <si>
    <t>232302198307163817</t>
  </si>
  <si>
    <t>刘春艳</t>
  </si>
  <si>
    <t>230230198105211321</t>
  </si>
  <si>
    <t>黑龙江省晟丰城市燃气发展有限公司</t>
  </si>
  <si>
    <t>陈晓晶</t>
  </si>
  <si>
    <t>230231198601102227</t>
  </si>
  <si>
    <t>马瑞峰</t>
  </si>
  <si>
    <t>230230198002260016</t>
  </si>
  <si>
    <t>孙一帆</t>
  </si>
  <si>
    <t>430922199812308114</t>
  </si>
  <si>
    <t>黑龙江中瑞燃气有限公司</t>
  </si>
  <si>
    <t>潘洪伟</t>
  </si>
  <si>
    <t>232126198808242329</t>
  </si>
  <si>
    <t>绥棱林业局雅新天然气有限公司</t>
  </si>
  <si>
    <t>魏成</t>
  </si>
  <si>
    <t>230828197904128010</t>
  </si>
  <si>
    <t>魏巍</t>
  </si>
  <si>
    <t>230828198004198034</t>
  </si>
  <si>
    <t>武红波</t>
  </si>
  <si>
    <t>230828197810020949</t>
  </si>
  <si>
    <t>刘静</t>
  </si>
  <si>
    <t>23082819810605092X</t>
  </si>
  <si>
    <t>张跃</t>
  </si>
  <si>
    <t>232128198609182610</t>
  </si>
  <si>
    <t>通河奥德燃气有限公司</t>
  </si>
  <si>
    <t>田长龙</t>
  </si>
  <si>
    <t>232324198007060953</t>
  </si>
  <si>
    <t>望奎县钧天天然气有限公司</t>
  </si>
  <si>
    <t>张振国</t>
  </si>
  <si>
    <t>232324198601013316</t>
  </si>
  <si>
    <t>张天罡</t>
  </si>
  <si>
    <t>230203199505090210</t>
  </si>
  <si>
    <t>中国石油天然气股份有限公司黑龙江齐齐哈尔销售分公司大民加气站</t>
  </si>
  <si>
    <t>刘禹</t>
  </si>
  <si>
    <t>230203199107061211</t>
  </si>
  <si>
    <t>李发</t>
  </si>
  <si>
    <t>230306197402085318</t>
  </si>
  <si>
    <t>中石油昆仑气电有限公司鸡西分公司</t>
  </si>
  <si>
    <t>赵传胜</t>
  </si>
  <si>
    <t>23030619751007531X</t>
  </si>
  <si>
    <t>孟令伟</t>
  </si>
  <si>
    <t>210781199312200017</t>
  </si>
  <si>
    <t>江俊岩</t>
  </si>
  <si>
    <t>230521197411201119</t>
  </si>
  <si>
    <t>张国庆</t>
  </si>
  <si>
    <t>230307197910014213</t>
  </si>
  <si>
    <t>《燃气管网工、燃气用户检修工》实操考核地点：哈尔滨市双城区寇家村，哈尔滨新奥燃气有限公司门站</t>
  </si>
  <si>
    <t>崔志键</t>
  </si>
  <si>
    <t>燃气管网工</t>
  </si>
  <si>
    <t>2024.12.13上午</t>
  </si>
  <si>
    <t>张兴</t>
  </si>
  <si>
    <t>宫玉国</t>
  </si>
  <si>
    <t>王超</t>
  </si>
  <si>
    <t>董国强</t>
  </si>
  <si>
    <t>赵昆</t>
  </si>
  <si>
    <t>张克伟</t>
  </si>
  <si>
    <t>郭晓伟</t>
  </si>
  <si>
    <t>张春磊</t>
  </si>
  <si>
    <t>王宝利</t>
  </si>
  <si>
    <t>赵晓方</t>
  </si>
  <si>
    <t>周雷</t>
  </si>
  <si>
    <t>高志强</t>
  </si>
  <si>
    <t>张宇龙</t>
  </si>
  <si>
    <t>邵春璐</t>
  </si>
  <si>
    <t>刘波</t>
  </si>
  <si>
    <t>张译丹</t>
  </si>
  <si>
    <t>王安禹</t>
  </si>
  <si>
    <t>程宏毅</t>
  </si>
  <si>
    <t>靖雷雨</t>
  </si>
  <si>
    <t>王洋</t>
  </si>
  <si>
    <t>胡英勃</t>
  </si>
  <si>
    <t>程宏宇</t>
  </si>
  <si>
    <t>郑丽君</t>
  </si>
  <si>
    <t>王海锋</t>
  </si>
  <si>
    <t>付和宇</t>
  </si>
  <si>
    <t>孙福春</t>
  </si>
  <si>
    <t>王云达</t>
  </si>
  <si>
    <t>金鹏飞</t>
  </si>
  <si>
    <t>孙文娟</t>
  </si>
  <si>
    <t>张扬</t>
  </si>
  <si>
    <t>杨桂梅</t>
  </si>
  <si>
    <t>曲鹏飞</t>
  </si>
  <si>
    <t>陈韬</t>
  </si>
  <si>
    <t>刘小波</t>
  </si>
  <si>
    <t>李宁</t>
  </si>
  <si>
    <t>梁伟</t>
  </si>
  <si>
    <t>张振欣</t>
  </si>
  <si>
    <t>丁宝彬</t>
  </si>
  <si>
    <t>乔红强</t>
  </si>
  <si>
    <t>李天伟</t>
  </si>
  <si>
    <t>仇兴晨</t>
  </si>
  <si>
    <t>黄海明</t>
  </si>
  <si>
    <t>230304199404234635</t>
  </si>
  <si>
    <t>18545494649</t>
  </si>
  <si>
    <t>黑龙江天辰燃气有限责任公司</t>
  </si>
  <si>
    <t>蒋学刚</t>
  </si>
  <si>
    <t>231081196703290016</t>
  </si>
  <si>
    <t>13184534889</t>
  </si>
  <si>
    <t>郭凤霞</t>
  </si>
  <si>
    <t>230902197511012422</t>
  </si>
  <si>
    <t>13384640717</t>
  </si>
  <si>
    <t>北京市燃气集团七台河有限公司</t>
  </si>
  <si>
    <t>隋星宇</t>
  </si>
  <si>
    <t>23082820010630351X</t>
  </si>
  <si>
    <t>17504548000</t>
  </si>
  <si>
    <t>汤原中燃城市燃气发展有限公司</t>
  </si>
  <si>
    <t>王琪琪</t>
  </si>
  <si>
    <t>燃气用户检修工</t>
  </si>
  <si>
    <t>2024.12.13下午</t>
  </si>
  <si>
    <t>姜晓磊</t>
  </si>
  <si>
    <t>邓敏</t>
  </si>
  <si>
    <t>褚宝利</t>
  </si>
  <si>
    <t>王凯</t>
  </si>
  <si>
    <t>王佳琦</t>
  </si>
  <si>
    <t>万春</t>
  </si>
  <si>
    <t>张涛</t>
  </si>
  <si>
    <t>李欢</t>
  </si>
  <si>
    <t>王浩博</t>
  </si>
  <si>
    <t>马勇</t>
  </si>
  <si>
    <t>彭亮</t>
  </si>
  <si>
    <t>马明月</t>
  </si>
  <si>
    <t>张怀卓</t>
  </si>
  <si>
    <t>马淑苹</t>
  </si>
  <si>
    <t>张晨宇</t>
  </si>
  <si>
    <t>阴东启</t>
  </si>
  <si>
    <t>孙继伟</t>
  </si>
  <si>
    <t>李洪波</t>
  </si>
  <si>
    <t>孙乾源</t>
  </si>
  <si>
    <t>汪丽娟</t>
  </si>
  <si>
    <t>杨欢</t>
  </si>
  <si>
    <t>崔佳山</t>
  </si>
  <si>
    <t>王泽武</t>
  </si>
  <si>
    <t>陆松</t>
  </si>
  <si>
    <t>王磊</t>
  </si>
  <si>
    <t>庞宇</t>
  </si>
  <si>
    <t>谢天宇</t>
  </si>
  <si>
    <t>张书稳</t>
  </si>
  <si>
    <t>宋文宇</t>
  </si>
  <si>
    <t>曲育冬</t>
  </si>
  <si>
    <t>霍艳娜</t>
  </si>
  <si>
    <t>许宝心</t>
  </si>
  <si>
    <t>冯小洁</t>
  </si>
  <si>
    <t>骆志红</t>
  </si>
  <si>
    <t>杨雪</t>
  </si>
  <si>
    <t>杨宇婷</t>
  </si>
  <si>
    <t>赵贤明</t>
  </si>
  <si>
    <t>吴晓磊</t>
  </si>
  <si>
    <t>李洋</t>
  </si>
  <si>
    <t>张宇</t>
  </si>
  <si>
    <t>张晓东</t>
  </si>
  <si>
    <t>郝帅</t>
  </si>
  <si>
    <t>吴楠</t>
  </si>
  <si>
    <t>武雪峰</t>
  </si>
  <si>
    <t>王帅涵</t>
  </si>
  <si>
    <t>郭文亮</t>
  </si>
  <si>
    <t>姜浩</t>
  </si>
  <si>
    <t>刘佳林</t>
  </si>
  <si>
    <t>2024.12.14上午</t>
  </si>
  <si>
    <t>白晓虎</t>
  </si>
  <si>
    <t>关明泽</t>
  </si>
  <si>
    <t>薛晓东</t>
  </si>
  <si>
    <t>张议民</t>
  </si>
  <si>
    <t>李雪松</t>
  </si>
  <si>
    <t>孙成志</t>
  </si>
  <si>
    <t>王冰</t>
  </si>
  <si>
    <t>王雷</t>
  </si>
  <si>
    <t>王学民</t>
  </si>
  <si>
    <t>王培亮</t>
  </si>
  <si>
    <t>王玉秋</t>
  </si>
  <si>
    <t>于剑文</t>
  </si>
  <si>
    <t>杨俊杰</t>
  </si>
  <si>
    <t>韩景全</t>
  </si>
  <si>
    <t>王莹</t>
  </si>
  <si>
    <t>赵继</t>
  </si>
  <si>
    <t>周广霞</t>
  </si>
  <si>
    <t>治强</t>
  </si>
  <si>
    <t>齐俊杰</t>
  </si>
  <si>
    <t>李玉龙</t>
  </si>
  <si>
    <t>王占云</t>
  </si>
  <si>
    <t>栾峰</t>
  </si>
  <si>
    <t>汤鸣</t>
  </si>
  <si>
    <t>单宝杰</t>
  </si>
  <si>
    <t>李冰</t>
  </si>
  <si>
    <t>牛昭宇</t>
  </si>
  <si>
    <t>武艳</t>
  </si>
  <si>
    <t>李旭东</t>
  </si>
  <si>
    <t>黄坤</t>
  </si>
  <si>
    <t>柳春玲</t>
  </si>
  <si>
    <t>王伟楠</t>
  </si>
  <si>
    <t>孙丽娜</t>
  </si>
  <si>
    <t>王雪花</t>
  </si>
  <si>
    <t>关明侠</t>
  </si>
  <si>
    <t>王仁奎</t>
  </si>
  <si>
    <t>222303197408053414</t>
  </si>
  <si>
    <t>13089890062</t>
  </si>
  <si>
    <t>牡丹江华兴液化气销售有限责任公司</t>
  </si>
  <si>
    <t>董滨滨</t>
  </si>
  <si>
    <t>姚美娇</t>
  </si>
  <si>
    <t>方振宇</t>
  </si>
  <si>
    <t>李振玮</t>
  </si>
  <si>
    <t>王月环</t>
  </si>
  <si>
    <t>杨鸿宇</t>
  </si>
  <si>
    <t>石嘉琦</t>
  </si>
  <si>
    <t>孙宇</t>
  </si>
  <si>
    <t>王银鹏</t>
  </si>
  <si>
    <t>230882199407104912</t>
  </si>
  <si>
    <t>15045688609</t>
  </si>
  <si>
    <t>哈尔滨华润燃气有限公司</t>
  </si>
  <si>
    <t>刘一凡</t>
  </si>
  <si>
    <t>231004198807150049</t>
  </si>
  <si>
    <t>13514586077</t>
  </si>
  <si>
    <t>牡丹江中燃城市燃气发展有限公司</t>
  </si>
  <si>
    <t>刘岩</t>
  </si>
  <si>
    <t>李婷婷</t>
  </si>
  <si>
    <t>2024.12.14下午</t>
  </si>
  <si>
    <t>孙权</t>
  </si>
  <si>
    <t>杨媛媛</t>
  </si>
  <si>
    <t>230811199002013224</t>
  </si>
  <si>
    <t>13836026300</t>
  </si>
  <si>
    <t>佳木斯壹品科技有限公司</t>
  </si>
  <si>
    <t>郭星辰</t>
  </si>
  <si>
    <t>王健杭</t>
  </si>
  <si>
    <t>于杰</t>
  </si>
  <si>
    <t>230903197507220321</t>
  </si>
  <si>
    <t>13504888843</t>
  </si>
  <si>
    <t>薛垚垚</t>
  </si>
  <si>
    <t>230921199504212029</t>
  </si>
  <si>
    <t>15145655357</t>
  </si>
  <si>
    <t>李春雷</t>
  </si>
  <si>
    <t>230621198204032199</t>
  </si>
  <si>
    <t>18545788555</t>
  </si>
  <si>
    <t>大庆市双兰液化气有限公司</t>
  </si>
  <si>
    <t>蒋志福</t>
  </si>
  <si>
    <t>张志强</t>
  </si>
  <si>
    <t>程俊泽</t>
  </si>
  <si>
    <t>穆清宇</t>
  </si>
  <si>
    <t>唐帮国</t>
  </si>
  <si>
    <t>孙翼利</t>
  </si>
  <si>
    <t>吴学士</t>
  </si>
  <si>
    <t>李桦</t>
  </si>
  <si>
    <t>张晓旭</t>
  </si>
  <si>
    <t>徐晶</t>
  </si>
  <si>
    <t>冷丽丽</t>
  </si>
  <si>
    <t>231026197902161524</t>
  </si>
  <si>
    <t>15636653513</t>
  </si>
  <si>
    <t>双鸭山中燃城市燃气发展有限公司</t>
  </si>
  <si>
    <t>李淮沅</t>
  </si>
  <si>
    <t>王振强</t>
  </si>
  <si>
    <t>胡潮海</t>
  </si>
  <si>
    <t>范清帅</t>
  </si>
  <si>
    <t>张利新</t>
  </si>
  <si>
    <t>赵毅</t>
  </si>
  <si>
    <t>李帅</t>
  </si>
  <si>
    <t>石彪</t>
  </si>
  <si>
    <t>孙广伟</t>
  </si>
  <si>
    <t>初伟</t>
  </si>
  <si>
    <t>刘秀芝</t>
  </si>
  <si>
    <t>刘基枫</t>
  </si>
  <si>
    <t>宁超</t>
  </si>
  <si>
    <t>230704198407200219</t>
  </si>
  <si>
    <t>17645591717</t>
  </si>
  <si>
    <t>伊春市佳瑶燃气经销有限公司</t>
  </si>
  <si>
    <t>李宝海</t>
  </si>
  <si>
    <t>230710197905130615</t>
  </si>
  <si>
    <t>15804585848</t>
  </si>
  <si>
    <t>伊春市利丰液化石油气经销有限公司</t>
  </si>
  <si>
    <t>李忠煜</t>
  </si>
  <si>
    <t>230707199106200016</t>
  </si>
  <si>
    <t>19586389991</t>
  </si>
  <si>
    <t>伊春市鑫昌液化气经销有限公司</t>
  </si>
  <si>
    <t>周清华</t>
  </si>
  <si>
    <t>宋华春</t>
  </si>
  <si>
    <t>《燃气输配场站工、燃气器具安装维修员》实操考核地点：哈尔滨市双城区寇家村，哈尔滨新奥燃气有限公司门站</t>
  </si>
  <si>
    <t>吉嘉</t>
  </si>
  <si>
    <t>燃气输配场站工</t>
  </si>
  <si>
    <t>2024.12.15上午</t>
  </si>
  <si>
    <t>孔祥国</t>
  </si>
  <si>
    <t>夏儒涛</t>
  </si>
  <si>
    <t>姜伟</t>
  </si>
  <si>
    <t>孙晓军</t>
  </si>
  <si>
    <t>邵建林</t>
  </si>
  <si>
    <t>辛奎武</t>
  </si>
  <si>
    <t>张颜</t>
  </si>
  <si>
    <t>田雪</t>
  </si>
  <si>
    <t>陈东升</t>
  </si>
  <si>
    <t>陈涛</t>
  </si>
  <si>
    <t>焦福春</t>
  </si>
  <si>
    <t>邓文古</t>
  </si>
  <si>
    <t>范续刚</t>
  </si>
  <si>
    <t>刘瑞雪</t>
  </si>
  <si>
    <t>丁然</t>
  </si>
  <si>
    <t>孙承阳</t>
  </si>
  <si>
    <t>张栗源</t>
  </si>
  <si>
    <t>燃气器具安装维修员</t>
  </si>
  <si>
    <t>吕振鹏</t>
  </si>
  <si>
    <t>杨志</t>
  </si>
  <si>
    <t>王文忠</t>
  </si>
  <si>
    <t>潘志国</t>
  </si>
  <si>
    <t>李晓亮</t>
  </si>
  <si>
    <t>苏利</t>
  </si>
  <si>
    <t>许海峰</t>
  </si>
  <si>
    <t>路文博</t>
  </si>
  <si>
    <t>张川会</t>
  </si>
  <si>
    <t>孟繁星</t>
  </si>
  <si>
    <t>林丽秋</t>
  </si>
  <si>
    <t>李桂欢</t>
  </si>
  <si>
    <t>李振北</t>
  </si>
  <si>
    <t>王树文</t>
  </si>
  <si>
    <t>孟庆东</t>
  </si>
  <si>
    <t>孙万海</t>
  </si>
  <si>
    <t>徐坤</t>
  </si>
  <si>
    <t>郑晓冰</t>
  </si>
  <si>
    <t>马殿伟</t>
  </si>
  <si>
    <t>232302198910303239</t>
  </si>
  <si>
    <t>18645991176</t>
  </si>
  <si>
    <t>大庆欧仑燃气设备有限公司</t>
  </si>
  <si>
    <t>尹宝民</t>
  </si>
  <si>
    <t>23270019731012061X</t>
  </si>
  <si>
    <t>13945707796</t>
  </si>
  <si>
    <t>大兴安岭天利燃气有限公司</t>
  </si>
  <si>
    <t>田开升</t>
  </si>
  <si>
    <t>23088219960521491X</t>
  </si>
  <si>
    <t>13274633000</t>
  </si>
  <si>
    <t>黑龙江省建三江农垦开拓液化石油气有限公司</t>
  </si>
  <si>
    <t>董明华</t>
  </si>
  <si>
    <t>231083197803254327</t>
  </si>
  <si>
    <t>18504621079</t>
  </si>
  <si>
    <t>虎林市丽疆燃气销售有限公司</t>
  </si>
  <si>
    <t>郑君广</t>
  </si>
  <si>
    <t>230104198306182311</t>
  </si>
  <si>
    <t>13895816661</t>
  </si>
  <si>
    <t>哈尔滨中庆燃气有限责任公司</t>
  </si>
  <si>
    <t>姚鑫</t>
  </si>
  <si>
    <t>23010719881116181X</t>
  </si>
  <si>
    <t>13303617273</t>
  </si>
  <si>
    <t>曾毅</t>
  </si>
  <si>
    <t>230102198802022891</t>
  </si>
  <si>
    <t>18245016205</t>
  </si>
  <si>
    <t>230121198904285034</t>
  </si>
  <si>
    <t>13503631699</t>
  </si>
  <si>
    <t>《液化天然气储运工、燃气供气营销员》实操考核地点：哈尔滨市双城区寇家村，哈尔滨新奥燃气有限公司门站</t>
  </si>
  <si>
    <t>付加伟</t>
  </si>
  <si>
    <t>液化天然气储运工</t>
  </si>
  <si>
    <t>2024.12.15下午</t>
  </si>
  <si>
    <t>李德明</t>
  </si>
  <si>
    <t>刘庆</t>
  </si>
  <si>
    <t>王智林</t>
  </si>
  <si>
    <t>叶淼</t>
  </si>
  <si>
    <t>李志佳</t>
  </si>
  <si>
    <t>魏壮壮</t>
  </si>
  <si>
    <t>张雪源</t>
  </si>
  <si>
    <t>付权</t>
  </si>
  <si>
    <t>苏忠佳</t>
  </si>
  <si>
    <t>宫英俊</t>
  </si>
  <si>
    <t>阴琪伟</t>
  </si>
  <si>
    <t>孟昭奇</t>
  </si>
  <si>
    <t>刘文龙</t>
  </si>
  <si>
    <t>秦永亮</t>
  </si>
  <si>
    <t>石富强</t>
  </si>
  <si>
    <t>陈艳双</t>
  </si>
  <si>
    <t>隋树森</t>
  </si>
  <si>
    <t>乔志宝</t>
  </si>
  <si>
    <t>徐新伟</t>
  </si>
  <si>
    <t>刘喜文</t>
  </si>
  <si>
    <t>柳忠龙</t>
  </si>
  <si>
    <t>李凤祥</t>
  </si>
  <si>
    <t>岳熔炜</t>
  </si>
  <si>
    <t>李天扬</t>
  </si>
  <si>
    <t>张萌</t>
  </si>
  <si>
    <t>李田</t>
  </si>
  <si>
    <t>张永利</t>
  </si>
  <si>
    <t>毛明月</t>
  </si>
  <si>
    <t>江涛</t>
  </si>
  <si>
    <t>222404198901150273</t>
  </si>
  <si>
    <t>13514533136</t>
  </si>
  <si>
    <t>黑龙江巨能燃气有限公司林口分公司</t>
  </si>
  <si>
    <t>张颖</t>
  </si>
  <si>
    <t>燃气供气营销员</t>
  </si>
  <si>
    <t>于志艳</t>
  </si>
  <si>
    <t>王丽娟</t>
  </si>
  <si>
    <t>刘丽娟</t>
  </si>
  <si>
    <t>刘磊</t>
  </si>
  <si>
    <t>刘丽丽</t>
  </si>
  <si>
    <t>高明娇</t>
  </si>
  <si>
    <t>王雪</t>
  </si>
  <si>
    <t>杨丽春</t>
  </si>
  <si>
    <t>李超</t>
  </si>
  <si>
    <t>高晶</t>
  </si>
  <si>
    <t>刘晓红</t>
  </si>
  <si>
    <t>郭莹莹</t>
  </si>
  <si>
    <t>庄笑玉</t>
  </si>
  <si>
    <t>孔祥芝</t>
  </si>
  <si>
    <t>尹可心</t>
  </si>
  <si>
    <t>韩月伟</t>
  </si>
  <si>
    <t>毕立影</t>
  </si>
  <si>
    <t>孙静文</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</si>
</sst>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b/>
      <sz val="14"/>
      <color theme="1"/>
      <name val="宋体"/>
      <charset val="134"/>
      <scheme val="minor"/>
    </font>
    <font>
      <sz val="14"/>
      <color theme="1"/>
      <name val="宋体"/>
      <charset val="134"/>
      <scheme val="minor"/>
    </font>
    <font>
      <b/>
      <sz val="11"/>
      <color theme="1"/>
      <name val="宋体"/>
      <charset val="134"/>
      <scheme val="minor"/>
    </font>
    <font>
      <sz val="11"/>
      <name val="宋体"/>
      <charset val="134"/>
      <scheme val="minor"/>
    </font>
    <font>
      <sz val="12"/>
      <color theme="1"/>
      <name val="宋体"/>
      <charset val="134"/>
      <scheme val="minor"/>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92D05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4"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4" fillId="0" borderId="0" applyNumberFormat="0" applyFill="0" applyBorder="0" applyAlignment="0" applyProtection="0">
      <alignment vertical="center"/>
    </xf>
    <xf numFmtId="0" fontId="15" fillId="4" borderId="7" applyNumberFormat="0" applyAlignment="0" applyProtection="0">
      <alignment vertical="center"/>
    </xf>
    <xf numFmtId="0" fontId="16" fillId="5" borderId="8" applyNumberFormat="0" applyAlignment="0" applyProtection="0">
      <alignment vertical="center"/>
    </xf>
    <xf numFmtId="0" fontId="17" fillId="5" borderId="7" applyNumberFormat="0" applyAlignment="0" applyProtection="0">
      <alignment vertical="center"/>
    </xf>
    <xf numFmtId="0" fontId="18" fillId="6" borderId="9" applyNumberFormat="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cellStyleXfs>
  <cellXfs count="34">
    <xf numFmtId="0" fontId="0" fillId="0" borderId="0" xfId="0">
      <alignment vertical="center"/>
    </xf>
    <xf numFmtId="0" fontId="1" fillId="0" borderId="1" xfId="0" applyFont="1" applyBorder="1" applyAlignment="1">
      <alignment horizontal="center" vertical="center"/>
    </xf>
    <xf numFmtId="0" fontId="2" fillId="0" borderId="1" xfId="0" applyFont="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1" xfId="0" applyFont="1" applyFill="1" applyBorder="1" applyAlignment="1">
      <alignment horizontal="center" vertical="center"/>
    </xf>
    <xf numFmtId="0" fontId="0" fillId="0" borderId="3" xfId="0" applyFill="1" applyBorder="1" applyAlignment="1">
      <alignment horizontal="center" vertical="center"/>
    </xf>
    <xf numFmtId="0" fontId="0" fillId="0" borderId="1" xfId="0" applyFill="1" applyBorder="1" applyAlignment="1">
      <alignment horizontal="center" vertical="center"/>
    </xf>
    <xf numFmtId="0" fontId="0" fillId="2" borderId="1" xfId="0"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0" fillId="0" borderId="0" xfId="0" applyFill="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2" fillId="0" borderId="0" xfId="0" applyFont="1" applyAlignment="1">
      <alignment horizontal="center" vertical="center"/>
    </xf>
    <xf numFmtId="0" fontId="0" fillId="0" borderId="0" xfId="0" applyFont="1" applyAlignment="1">
      <alignment horizontal="center" vertical="center"/>
    </xf>
    <xf numFmtId="0" fontId="6" fillId="0" borderId="0" xfId="0" applyFont="1" applyAlignment="1">
      <alignment horizontal="center" vertical="center"/>
    </xf>
    <xf numFmtId="0" fontId="1" fillId="0" borderId="1" xfId="0" applyFont="1" applyBorder="1" applyAlignment="1">
      <alignment horizontal="center" vertical="center" wrapText="1"/>
    </xf>
    <xf numFmtId="0" fontId="6" fillId="0" borderId="1" xfId="0" applyFont="1" applyBorder="1" applyAlignment="1">
      <alignment horizontal="center" vertical="center"/>
    </xf>
    <xf numFmtId="58" fontId="6" fillId="2" borderId="1" xfId="0" applyNumberFormat="1" applyFont="1" applyFill="1" applyBorder="1" applyAlignment="1">
      <alignment horizontal="center" vertical="center" wrapText="1"/>
    </xf>
    <xf numFmtId="0" fontId="3" fillId="0" borderId="0" xfId="0" applyFont="1" applyAlignment="1">
      <alignment horizontal="center" vertical="center"/>
    </xf>
    <xf numFmtId="58" fontId="6" fillId="0" borderId="1" xfId="0" applyNumberFormat="1" applyFont="1" applyBorder="1" applyAlignment="1">
      <alignment horizontal="center" vertical="center"/>
    </xf>
    <xf numFmtId="58" fontId="6" fillId="2" borderId="1" xfId="0" applyNumberFormat="1" applyFont="1" applyFill="1" applyBorder="1" applyAlignment="1">
      <alignment horizontal="center" vertical="center"/>
    </xf>
    <xf numFmtId="0" fontId="6" fillId="0" borderId="1" xfId="0" applyFont="1"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4"/>
  <sheetViews>
    <sheetView workbookViewId="0">
      <selection activeCell="A1" sqref="A1:F1"/>
    </sheetView>
  </sheetViews>
  <sheetFormatPr defaultColWidth="9" defaultRowHeight="12" outlineLevelCol="5"/>
  <cols>
    <col min="1" max="1" width="7.875" style="27" customWidth="1"/>
    <col min="2" max="2" width="19.375" style="27" customWidth="1"/>
    <col min="3" max="3" width="13" style="27" customWidth="1"/>
    <col min="4" max="4" width="46.625" style="27" customWidth="1"/>
    <col min="5" max="5" width="17.375" style="27" customWidth="1"/>
    <col min="6" max="6" width="18.6333333333333" style="27" customWidth="1"/>
    <col min="7" max="16384" width="9" style="27"/>
  </cols>
  <sheetData>
    <row r="1" ht="33" customHeight="1" spans="1:6">
      <c r="A1" s="1" t="s">
        <v>0</v>
      </c>
      <c r="B1" s="2"/>
      <c r="C1" s="2"/>
      <c r="D1" s="2"/>
      <c r="E1" s="2"/>
      <c r="F1" s="2"/>
    </row>
    <row r="2" s="31" customFormat="1" ht="23" customHeight="1" spans="1:6">
      <c r="A2" s="17" t="s">
        <v>1</v>
      </c>
      <c r="B2" s="17" t="s">
        <v>2</v>
      </c>
      <c r="C2" s="17" t="s">
        <v>3</v>
      </c>
      <c r="D2" s="17" t="s">
        <v>4</v>
      </c>
      <c r="E2" s="18" t="s">
        <v>5</v>
      </c>
      <c r="F2" s="19" t="s">
        <v>6</v>
      </c>
    </row>
    <row r="3" spans="1:6">
      <c r="A3" s="20" t="s">
        <v>7</v>
      </c>
      <c r="B3" s="34" t="s">
        <v>8</v>
      </c>
      <c r="C3" s="29">
        <v>13845321805</v>
      </c>
      <c r="D3" s="20" t="s">
        <v>9</v>
      </c>
      <c r="E3" s="20" t="s">
        <v>10</v>
      </c>
      <c r="F3" s="32" t="s">
        <v>11</v>
      </c>
    </row>
    <row r="4" spans="1:6">
      <c r="A4" s="20" t="s">
        <v>12</v>
      </c>
      <c r="B4" s="34" t="s">
        <v>13</v>
      </c>
      <c r="C4" s="29">
        <v>19804663555</v>
      </c>
      <c r="D4" s="20" t="s">
        <v>14</v>
      </c>
      <c r="E4" s="20" t="s">
        <v>10</v>
      </c>
      <c r="F4" s="32" t="s">
        <v>11</v>
      </c>
    </row>
    <row r="5" spans="1:6">
      <c r="A5" s="20" t="s">
        <v>15</v>
      </c>
      <c r="B5" s="34" t="s">
        <v>16</v>
      </c>
      <c r="C5" s="29">
        <v>18249196845</v>
      </c>
      <c r="D5" s="20" t="s">
        <v>14</v>
      </c>
      <c r="E5" s="20" t="s">
        <v>10</v>
      </c>
      <c r="F5" s="32" t="s">
        <v>11</v>
      </c>
    </row>
    <row r="6" spans="1:6">
      <c r="A6" s="20" t="s">
        <v>17</v>
      </c>
      <c r="B6" s="34" t="s">
        <v>18</v>
      </c>
      <c r="C6" s="29">
        <v>15776497268</v>
      </c>
      <c r="D6" s="20" t="s">
        <v>14</v>
      </c>
      <c r="E6" s="20" t="s">
        <v>10</v>
      </c>
      <c r="F6" s="32" t="s">
        <v>11</v>
      </c>
    </row>
    <row r="7" spans="1:6">
      <c r="A7" s="20" t="s">
        <v>19</v>
      </c>
      <c r="B7" s="34" t="s">
        <v>20</v>
      </c>
      <c r="C7" s="29">
        <v>13009724882</v>
      </c>
      <c r="D7" s="20" t="s">
        <v>21</v>
      </c>
      <c r="E7" s="20" t="s">
        <v>10</v>
      </c>
      <c r="F7" s="32" t="s">
        <v>11</v>
      </c>
    </row>
    <row r="8" spans="1:6">
      <c r="A8" s="20" t="s">
        <v>22</v>
      </c>
      <c r="B8" s="34" t="s">
        <v>23</v>
      </c>
      <c r="C8" s="29">
        <v>18745878170</v>
      </c>
      <c r="D8" s="20" t="s">
        <v>24</v>
      </c>
      <c r="E8" s="20" t="s">
        <v>10</v>
      </c>
      <c r="F8" s="32" t="s">
        <v>11</v>
      </c>
    </row>
    <row r="9" spans="1:6">
      <c r="A9" s="20" t="s">
        <v>25</v>
      </c>
      <c r="B9" s="34" t="s">
        <v>26</v>
      </c>
      <c r="C9" s="29">
        <v>15114563637</v>
      </c>
      <c r="D9" s="20" t="s">
        <v>27</v>
      </c>
      <c r="E9" s="20" t="s">
        <v>10</v>
      </c>
      <c r="F9" s="32" t="s">
        <v>11</v>
      </c>
    </row>
    <row r="10" spans="1:6">
      <c r="A10" s="20" t="s">
        <v>28</v>
      </c>
      <c r="B10" s="34" t="s">
        <v>29</v>
      </c>
      <c r="C10" s="29">
        <v>13303666415</v>
      </c>
      <c r="D10" s="20" t="s">
        <v>27</v>
      </c>
      <c r="E10" s="20" t="s">
        <v>10</v>
      </c>
      <c r="F10" s="32" t="s">
        <v>11</v>
      </c>
    </row>
    <row r="11" spans="1:6">
      <c r="A11" s="20" t="s">
        <v>30</v>
      </c>
      <c r="B11" s="34" t="s">
        <v>31</v>
      </c>
      <c r="C11" s="29">
        <v>17545535992</v>
      </c>
      <c r="D11" s="20" t="s">
        <v>27</v>
      </c>
      <c r="E11" s="20" t="s">
        <v>10</v>
      </c>
      <c r="F11" s="32" t="s">
        <v>11</v>
      </c>
    </row>
    <row r="12" spans="1:6">
      <c r="A12" s="20" t="s">
        <v>32</v>
      </c>
      <c r="B12" s="34" t="s">
        <v>33</v>
      </c>
      <c r="C12" s="29">
        <v>17603685193</v>
      </c>
      <c r="D12" s="20" t="s">
        <v>34</v>
      </c>
      <c r="E12" s="20" t="s">
        <v>10</v>
      </c>
      <c r="F12" s="32" t="s">
        <v>11</v>
      </c>
    </row>
    <row r="13" spans="1:6">
      <c r="A13" s="20" t="s">
        <v>35</v>
      </c>
      <c r="B13" s="34" t="s">
        <v>36</v>
      </c>
      <c r="C13" s="29">
        <v>15046776917</v>
      </c>
      <c r="D13" s="20" t="s">
        <v>34</v>
      </c>
      <c r="E13" s="20" t="s">
        <v>10</v>
      </c>
      <c r="F13" s="32" t="s">
        <v>11</v>
      </c>
    </row>
    <row r="14" spans="1:6">
      <c r="A14" s="20" t="s">
        <v>37</v>
      </c>
      <c r="B14" s="34" t="s">
        <v>38</v>
      </c>
      <c r="C14" s="29">
        <v>13603687654</v>
      </c>
      <c r="D14" s="20" t="s">
        <v>34</v>
      </c>
      <c r="E14" s="20" t="s">
        <v>10</v>
      </c>
      <c r="F14" s="32" t="s">
        <v>11</v>
      </c>
    </row>
    <row r="15" spans="1:6">
      <c r="A15" s="20" t="s">
        <v>39</v>
      </c>
      <c r="B15" s="34" t="s">
        <v>40</v>
      </c>
      <c r="C15" s="29">
        <v>13504510451</v>
      </c>
      <c r="D15" s="20" t="s">
        <v>34</v>
      </c>
      <c r="E15" s="20" t="s">
        <v>10</v>
      </c>
      <c r="F15" s="32" t="s">
        <v>11</v>
      </c>
    </row>
    <row r="16" spans="1:6">
      <c r="A16" s="20" t="s">
        <v>41</v>
      </c>
      <c r="B16" s="34" t="s">
        <v>42</v>
      </c>
      <c r="C16" s="29">
        <v>13644509246</v>
      </c>
      <c r="D16" s="20" t="s">
        <v>34</v>
      </c>
      <c r="E16" s="20" t="s">
        <v>10</v>
      </c>
      <c r="F16" s="32" t="s">
        <v>11</v>
      </c>
    </row>
    <row r="17" spans="1:6">
      <c r="A17" s="20" t="s">
        <v>43</v>
      </c>
      <c r="B17" s="34" t="s">
        <v>44</v>
      </c>
      <c r="C17" s="29">
        <v>15636696727</v>
      </c>
      <c r="D17" s="20" t="s">
        <v>45</v>
      </c>
      <c r="E17" s="20" t="s">
        <v>10</v>
      </c>
      <c r="F17" s="32" t="s">
        <v>11</v>
      </c>
    </row>
    <row r="18" spans="1:6">
      <c r="A18" s="20" t="s">
        <v>46</v>
      </c>
      <c r="B18" s="34" t="s">
        <v>47</v>
      </c>
      <c r="C18" s="29">
        <v>15204656732</v>
      </c>
      <c r="D18" s="20" t="s">
        <v>45</v>
      </c>
      <c r="E18" s="20" t="s">
        <v>10</v>
      </c>
      <c r="F18" s="32" t="s">
        <v>11</v>
      </c>
    </row>
    <row r="19" spans="1:6">
      <c r="A19" s="20" t="s">
        <v>48</v>
      </c>
      <c r="B19" s="34" t="s">
        <v>49</v>
      </c>
      <c r="C19" s="29">
        <v>18946172692</v>
      </c>
      <c r="D19" s="20" t="s">
        <v>45</v>
      </c>
      <c r="E19" s="20" t="s">
        <v>10</v>
      </c>
      <c r="F19" s="32" t="s">
        <v>11</v>
      </c>
    </row>
    <row r="20" spans="1:6">
      <c r="A20" s="20" t="s">
        <v>50</v>
      </c>
      <c r="B20" s="20" t="s">
        <v>51</v>
      </c>
      <c r="C20" s="29">
        <v>13039980212</v>
      </c>
      <c r="D20" s="20" t="s">
        <v>52</v>
      </c>
      <c r="E20" s="20" t="s">
        <v>10</v>
      </c>
      <c r="F20" s="32" t="s">
        <v>11</v>
      </c>
    </row>
    <row r="21" spans="1:6">
      <c r="A21" s="20" t="s">
        <v>53</v>
      </c>
      <c r="B21" s="34" t="s">
        <v>54</v>
      </c>
      <c r="C21" s="29">
        <v>15134609108</v>
      </c>
      <c r="D21" s="20" t="s">
        <v>52</v>
      </c>
      <c r="E21" s="20" t="s">
        <v>10</v>
      </c>
      <c r="F21" s="32" t="s">
        <v>11</v>
      </c>
    </row>
    <row r="22" spans="1:6">
      <c r="A22" s="20" t="s">
        <v>55</v>
      </c>
      <c r="B22" s="20" t="s">
        <v>56</v>
      </c>
      <c r="C22" s="29">
        <v>15046034990</v>
      </c>
      <c r="D22" s="20" t="s">
        <v>52</v>
      </c>
      <c r="E22" s="20" t="s">
        <v>10</v>
      </c>
      <c r="F22" s="32" t="s">
        <v>11</v>
      </c>
    </row>
    <row r="23" spans="1:6">
      <c r="A23" s="20" t="s">
        <v>57</v>
      </c>
      <c r="B23" s="34" t="s">
        <v>58</v>
      </c>
      <c r="C23" s="29">
        <v>15046033536</v>
      </c>
      <c r="D23" s="20" t="s">
        <v>59</v>
      </c>
      <c r="E23" s="20" t="s">
        <v>10</v>
      </c>
      <c r="F23" s="32" t="s">
        <v>11</v>
      </c>
    </row>
    <row r="24" spans="1:6">
      <c r="A24" s="20" t="s">
        <v>60</v>
      </c>
      <c r="B24" s="34" t="s">
        <v>61</v>
      </c>
      <c r="C24" s="29">
        <v>18045022622</v>
      </c>
      <c r="D24" s="20" t="s">
        <v>62</v>
      </c>
      <c r="E24" s="20" t="s">
        <v>10</v>
      </c>
      <c r="F24" s="32" t="s">
        <v>11</v>
      </c>
    </row>
    <row r="25" spans="1:6">
      <c r="A25" s="20" t="s">
        <v>63</v>
      </c>
      <c r="B25" s="34" t="s">
        <v>64</v>
      </c>
      <c r="C25" s="29">
        <v>13644603177</v>
      </c>
      <c r="D25" s="20" t="s">
        <v>62</v>
      </c>
      <c r="E25" s="20" t="s">
        <v>10</v>
      </c>
      <c r="F25" s="32" t="s">
        <v>11</v>
      </c>
    </row>
    <row r="26" spans="1:6">
      <c r="A26" s="20" t="s">
        <v>65</v>
      </c>
      <c r="B26" s="34" t="s">
        <v>66</v>
      </c>
      <c r="C26" s="29">
        <v>18145688783</v>
      </c>
      <c r="D26" s="20" t="s">
        <v>62</v>
      </c>
      <c r="E26" s="20" t="s">
        <v>10</v>
      </c>
      <c r="F26" s="32" t="s">
        <v>11</v>
      </c>
    </row>
    <row r="27" spans="1:6">
      <c r="A27" s="20" t="s">
        <v>67</v>
      </c>
      <c r="B27" s="34" t="s">
        <v>68</v>
      </c>
      <c r="C27" s="29">
        <v>13624603448</v>
      </c>
      <c r="D27" s="20" t="s">
        <v>69</v>
      </c>
      <c r="E27" s="20" t="s">
        <v>10</v>
      </c>
      <c r="F27" s="32" t="s">
        <v>11</v>
      </c>
    </row>
    <row r="28" spans="1:6">
      <c r="A28" s="20" t="s">
        <v>70</v>
      </c>
      <c r="B28" s="34" t="s">
        <v>71</v>
      </c>
      <c r="C28" s="29">
        <v>13936143562</v>
      </c>
      <c r="D28" s="20" t="s">
        <v>69</v>
      </c>
      <c r="E28" s="20" t="s">
        <v>10</v>
      </c>
      <c r="F28" s="32" t="s">
        <v>11</v>
      </c>
    </row>
    <row r="29" spans="1:6">
      <c r="A29" s="20" t="s">
        <v>72</v>
      </c>
      <c r="B29" s="34" t="s">
        <v>73</v>
      </c>
      <c r="C29" s="29">
        <v>15046035856</v>
      </c>
      <c r="D29" s="20" t="s">
        <v>69</v>
      </c>
      <c r="E29" s="20" t="s">
        <v>10</v>
      </c>
      <c r="F29" s="32" t="s">
        <v>11</v>
      </c>
    </row>
    <row r="30" spans="1:6">
      <c r="A30" s="20" t="s">
        <v>74</v>
      </c>
      <c r="B30" s="34" t="s">
        <v>75</v>
      </c>
      <c r="C30" s="29">
        <v>13945911747</v>
      </c>
      <c r="D30" s="20" t="s">
        <v>69</v>
      </c>
      <c r="E30" s="20" t="s">
        <v>10</v>
      </c>
      <c r="F30" s="32" t="s">
        <v>11</v>
      </c>
    </row>
    <row r="31" spans="1:6">
      <c r="A31" s="20" t="s">
        <v>76</v>
      </c>
      <c r="B31" s="34" t="s">
        <v>77</v>
      </c>
      <c r="C31" s="29">
        <v>15146091113</v>
      </c>
      <c r="D31" s="20" t="s">
        <v>69</v>
      </c>
      <c r="E31" s="20" t="s">
        <v>10</v>
      </c>
      <c r="F31" s="32" t="s">
        <v>11</v>
      </c>
    </row>
    <row r="32" spans="1:6">
      <c r="A32" s="20" t="s">
        <v>78</v>
      </c>
      <c r="B32" s="34" t="s">
        <v>79</v>
      </c>
      <c r="C32" s="29">
        <v>13796755620</v>
      </c>
      <c r="D32" s="20" t="s">
        <v>69</v>
      </c>
      <c r="E32" s="20" t="s">
        <v>10</v>
      </c>
      <c r="F32" s="32" t="s">
        <v>11</v>
      </c>
    </row>
    <row r="33" spans="1:6">
      <c r="A33" s="20" t="s">
        <v>80</v>
      </c>
      <c r="B33" s="34" t="s">
        <v>81</v>
      </c>
      <c r="C33" s="29">
        <v>13091675488</v>
      </c>
      <c r="D33" s="20" t="s">
        <v>69</v>
      </c>
      <c r="E33" s="20" t="s">
        <v>10</v>
      </c>
      <c r="F33" s="32" t="s">
        <v>11</v>
      </c>
    </row>
    <row r="34" spans="1:6">
      <c r="A34" s="20" t="s">
        <v>82</v>
      </c>
      <c r="B34" s="34" t="s">
        <v>83</v>
      </c>
      <c r="C34" s="29">
        <v>15145714303</v>
      </c>
      <c r="D34" s="20" t="s">
        <v>69</v>
      </c>
      <c r="E34" s="20" t="s">
        <v>10</v>
      </c>
      <c r="F34" s="32" t="s">
        <v>11</v>
      </c>
    </row>
    <row r="35" spans="1:6">
      <c r="A35" s="20" t="s">
        <v>84</v>
      </c>
      <c r="B35" s="34" t="s">
        <v>85</v>
      </c>
      <c r="C35" s="29">
        <v>13717346441</v>
      </c>
      <c r="D35" s="20" t="s">
        <v>69</v>
      </c>
      <c r="E35" s="20" t="s">
        <v>10</v>
      </c>
      <c r="F35" s="32" t="s">
        <v>11</v>
      </c>
    </row>
    <row r="36" spans="1:6">
      <c r="A36" s="20" t="s">
        <v>86</v>
      </c>
      <c r="B36" s="34" t="s">
        <v>87</v>
      </c>
      <c r="C36" s="29">
        <v>18746519076</v>
      </c>
      <c r="D36" s="20" t="s">
        <v>69</v>
      </c>
      <c r="E36" s="20" t="s">
        <v>10</v>
      </c>
      <c r="F36" s="32" t="s">
        <v>11</v>
      </c>
    </row>
    <row r="37" spans="1:6">
      <c r="A37" s="20" t="s">
        <v>88</v>
      </c>
      <c r="B37" s="34" t="s">
        <v>89</v>
      </c>
      <c r="C37" s="29">
        <v>13521927567</v>
      </c>
      <c r="D37" s="20" t="s">
        <v>69</v>
      </c>
      <c r="E37" s="20" t="s">
        <v>10</v>
      </c>
      <c r="F37" s="32" t="s">
        <v>11</v>
      </c>
    </row>
    <row r="38" spans="1:6">
      <c r="A38" s="20" t="s">
        <v>90</v>
      </c>
      <c r="B38" s="34" t="s">
        <v>91</v>
      </c>
      <c r="C38" s="29">
        <v>18746619532</v>
      </c>
      <c r="D38" s="20" t="s">
        <v>69</v>
      </c>
      <c r="E38" s="20" t="s">
        <v>10</v>
      </c>
      <c r="F38" s="32" t="s">
        <v>11</v>
      </c>
    </row>
    <row r="39" spans="1:6">
      <c r="A39" s="20" t="s">
        <v>92</v>
      </c>
      <c r="B39" s="34" t="s">
        <v>93</v>
      </c>
      <c r="C39" s="29">
        <v>17604559351</v>
      </c>
      <c r="D39" s="20" t="s">
        <v>94</v>
      </c>
      <c r="E39" s="20" t="s">
        <v>10</v>
      </c>
      <c r="F39" s="33" t="s">
        <v>95</v>
      </c>
    </row>
    <row r="40" spans="1:6">
      <c r="A40" s="20" t="s">
        <v>96</v>
      </c>
      <c r="B40" s="34" t="s">
        <v>97</v>
      </c>
      <c r="C40" s="29">
        <v>13946990511</v>
      </c>
      <c r="D40" s="20" t="s">
        <v>94</v>
      </c>
      <c r="E40" s="20" t="s">
        <v>10</v>
      </c>
      <c r="F40" s="33" t="s">
        <v>95</v>
      </c>
    </row>
    <row r="41" spans="1:6">
      <c r="A41" s="20" t="s">
        <v>98</v>
      </c>
      <c r="B41" s="34" t="s">
        <v>99</v>
      </c>
      <c r="C41" s="29">
        <v>13936051422</v>
      </c>
      <c r="D41" s="20" t="s">
        <v>100</v>
      </c>
      <c r="E41" s="20" t="s">
        <v>10</v>
      </c>
      <c r="F41" s="33" t="s">
        <v>95</v>
      </c>
    </row>
    <row r="42" spans="1:6">
      <c r="A42" s="20" t="s">
        <v>101</v>
      </c>
      <c r="B42" s="34" t="s">
        <v>102</v>
      </c>
      <c r="C42" s="29">
        <v>15046156365</v>
      </c>
      <c r="D42" s="20" t="s">
        <v>103</v>
      </c>
      <c r="E42" s="20" t="s">
        <v>10</v>
      </c>
      <c r="F42" s="33" t="s">
        <v>95</v>
      </c>
    </row>
    <row r="43" spans="1:6">
      <c r="A43" s="20" t="s">
        <v>104</v>
      </c>
      <c r="B43" s="34" t="s">
        <v>105</v>
      </c>
      <c r="C43" s="29">
        <v>13091883578</v>
      </c>
      <c r="D43" s="20" t="s">
        <v>103</v>
      </c>
      <c r="E43" s="20" t="s">
        <v>10</v>
      </c>
      <c r="F43" s="33" t="s">
        <v>95</v>
      </c>
    </row>
    <row r="44" spans="1:6">
      <c r="A44" s="20" t="s">
        <v>106</v>
      </c>
      <c r="B44" s="34" t="s">
        <v>107</v>
      </c>
      <c r="C44" s="29">
        <v>15245181536</v>
      </c>
      <c r="D44" s="20" t="s">
        <v>103</v>
      </c>
      <c r="E44" s="20" t="s">
        <v>10</v>
      </c>
      <c r="F44" s="33" t="s">
        <v>95</v>
      </c>
    </row>
    <row r="45" spans="1:6">
      <c r="A45" s="20" t="s">
        <v>108</v>
      </c>
      <c r="B45" s="34" t="s">
        <v>109</v>
      </c>
      <c r="C45" s="29">
        <v>13555123132</v>
      </c>
      <c r="D45" s="20" t="s">
        <v>110</v>
      </c>
      <c r="E45" s="20" t="s">
        <v>10</v>
      </c>
      <c r="F45" s="33" t="s">
        <v>95</v>
      </c>
    </row>
    <row r="46" spans="1:6">
      <c r="A46" s="20" t="s">
        <v>111</v>
      </c>
      <c r="B46" s="34" t="s">
        <v>112</v>
      </c>
      <c r="C46" s="29">
        <v>13803699086</v>
      </c>
      <c r="D46" s="20" t="s">
        <v>110</v>
      </c>
      <c r="E46" s="20" t="s">
        <v>10</v>
      </c>
      <c r="F46" s="33" t="s">
        <v>95</v>
      </c>
    </row>
    <row r="47" spans="1:6">
      <c r="A47" s="20" t="s">
        <v>113</v>
      </c>
      <c r="B47" s="34" t="s">
        <v>114</v>
      </c>
      <c r="C47" s="29">
        <v>13946699727</v>
      </c>
      <c r="D47" s="20" t="s">
        <v>110</v>
      </c>
      <c r="E47" s="20" t="s">
        <v>10</v>
      </c>
      <c r="F47" s="33" t="s">
        <v>95</v>
      </c>
    </row>
    <row r="48" spans="1:6">
      <c r="A48" s="20" t="s">
        <v>115</v>
      </c>
      <c r="B48" s="34" t="s">
        <v>116</v>
      </c>
      <c r="C48" s="29">
        <v>13115406028</v>
      </c>
      <c r="D48" s="20" t="s">
        <v>117</v>
      </c>
      <c r="E48" s="20" t="s">
        <v>10</v>
      </c>
      <c r="F48" s="33" t="s">
        <v>95</v>
      </c>
    </row>
    <row r="49" spans="1:6">
      <c r="A49" s="20" t="s">
        <v>118</v>
      </c>
      <c r="B49" s="34" t="s">
        <v>119</v>
      </c>
      <c r="C49" s="29">
        <v>15945111881</v>
      </c>
      <c r="D49" s="20" t="s">
        <v>117</v>
      </c>
      <c r="E49" s="20" t="s">
        <v>10</v>
      </c>
      <c r="F49" s="33" t="s">
        <v>95</v>
      </c>
    </row>
    <row r="50" spans="1:6">
      <c r="A50" s="20" t="s">
        <v>120</v>
      </c>
      <c r="B50" s="34" t="s">
        <v>121</v>
      </c>
      <c r="C50" s="29">
        <v>13945708791</v>
      </c>
      <c r="D50" s="20" t="s">
        <v>122</v>
      </c>
      <c r="E50" s="20" t="s">
        <v>10</v>
      </c>
      <c r="F50" s="33" t="s">
        <v>95</v>
      </c>
    </row>
    <row r="51" spans="1:6">
      <c r="A51" s="20" t="s">
        <v>123</v>
      </c>
      <c r="B51" s="34" t="s">
        <v>124</v>
      </c>
      <c r="C51" s="29">
        <v>13359906999</v>
      </c>
      <c r="D51" s="20" t="s">
        <v>122</v>
      </c>
      <c r="E51" s="20" t="s">
        <v>10</v>
      </c>
      <c r="F51" s="33" t="s">
        <v>95</v>
      </c>
    </row>
    <row r="52" spans="1:6">
      <c r="A52" s="20" t="s">
        <v>125</v>
      </c>
      <c r="B52" s="34" t="s">
        <v>126</v>
      </c>
      <c r="C52" s="29">
        <v>15946765679</v>
      </c>
      <c r="D52" s="20" t="s">
        <v>127</v>
      </c>
      <c r="E52" s="20" t="s">
        <v>10</v>
      </c>
      <c r="F52" s="33" t="s">
        <v>95</v>
      </c>
    </row>
    <row r="53" spans="1:6">
      <c r="A53" s="20" t="s">
        <v>128</v>
      </c>
      <c r="B53" s="34" t="s">
        <v>129</v>
      </c>
      <c r="C53" s="29">
        <v>13796969992</v>
      </c>
      <c r="D53" s="20" t="s">
        <v>130</v>
      </c>
      <c r="E53" s="20" t="s">
        <v>10</v>
      </c>
      <c r="F53" s="33" t="s">
        <v>95</v>
      </c>
    </row>
    <row r="54" spans="1:6">
      <c r="A54" s="20" t="s">
        <v>131</v>
      </c>
      <c r="B54" s="34" t="s">
        <v>132</v>
      </c>
      <c r="C54" s="29">
        <v>18182867168</v>
      </c>
      <c r="D54" s="20" t="s">
        <v>130</v>
      </c>
      <c r="E54" s="20" t="s">
        <v>10</v>
      </c>
      <c r="F54" s="33" t="s">
        <v>95</v>
      </c>
    </row>
    <row r="55" spans="1:6">
      <c r="A55" s="20" t="s">
        <v>133</v>
      </c>
      <c r="B55" s="34" t="s">
        <v>134</v>
      </c>
      <c r="C55" s="29">
        <v>15846723533</v>
      </c>
      <c r="D55" s="20" t="s">
        <v>135</v>
      </c>
      <c r="E55" s="20" t="s">
        <v>10</v>
      </c>
      <c r="F55" s="33" t="s">
        <v>95</v>
      </c>
    </row>
    <row r="56" spans="1:6">
      <c r="A56" s="20" t="s">
        <v>136</v>
      </c>
      <c r="B56" s="34" t="s">
        <v>137</v>
      </c>
      <c r="C56" s="29">
        <v>15174594511</v>
      </c>
      <c r="D56" s="20" t="s">
        <v>138</v>
      </c>
      <c r="E56" s="20" t="s">
        <v>10</v>
      </c>
      <c r="F56" s="33" t="s">
        <v>95</v>
      </c>
    </row>
    <row r="57" spans="1:6">
      <c r="A57" s="20" t="s">
        <v>139</v>
      </c>
      <c r="B57" s="34" t="s">
        <v>140</v>
      </c>
      <c r="C57" s="29">
        <v>15084511678</v>
      </c>
      <c r="D57" s="20" t="s">
        <v>138</v>
      </c>
      <c r="E57" s="20" t="s">
        <v>10</v>
      </c>
      <c r="F57" s="33" t="s">
        <v>95</v>
      </c>
    </row>
    <row r="58" spans="1:6">
      <c r="A58" s="20" t="s">
        <v>141</v>
      </c>
      <c r="B58" s="34" t="s">
        <v>142</v>
      </c>
      <c r="C58" s="29">
        <v>15146673953</v>
      </c>
      <c r="D58" s="20" t="s">
        <v>138</v>
      </c>
      <c r="E58" s="20" t="s">
        <v>10</v>
      </c>
      <c r="F58" s="33" t="s">
        <v>95</v>
      </c>
    </row>
    <row r="59" spans="1:6">
      <c r="A59" s="20" t="s">
        <v>143</v>
      </c>
      <c r="B59" s="34" t="s">
        <v>144</v>
      </c>
      <c r="C59" s="29">
        <v>13329521555</v>
      </c>
      <c r="D59" s="20" t="s">
        <v>138</v>
      </c>
      <c r="E59" s="20" t="s">
        <v>10</v>
      </c>
      <c r="F59" s="33" t="s">
        <v>95</v>
      </c>
    </row>
    <row r="60" spans="1:6">
      <c r="A60" s="20" t="s">
        <v>145</v>
      </c>
      <c r="B60" s="34" t="s">
        <v>146</v>
      </c>
      <c r="C60" s="29">
        <v>15845313341</v>
      </c>
      <c r="D60" s="20" t="s">
        <v>147</v>
      </c>
      <c r="E60" s="20" t="s">
        <v>10</v>
      </c>
      <c r="F60" s="33" t="s">
        <v>95</v>
      </c>
    </row>
    <row r="61" spans="1:6">
      <c r="A61" s="20" t="s">
        <v>148</v>
      </c>
      <c r="B61" s="34" t="s">
        <v>149</v>
      </c>
      <c r="C61" s="29">
        <v>15945101118</v>
      </c>
      <c r="D61" s="20" t="s">
        <v>150</v>
      </c>
      <c r="E61" s="20" t="s">
        <v>10</v>
      </c>
      <c r="F61" s="33" t="s">
        <v>95</v>
      </c>
    </row>
    <row r="62" spans="1:6">
      <c r="A62" s="20" t="s">
        <v>151</v>
      </c>
      <c r="B62" s="34" t="s">
        <v>152</v>
      </c>
      <c r="C62" s="29">
        <v>15945101117</v>
      </c>
      <c r="D62" s="20" t="s">
        <v>150</v>
      </c>
      <c r="E62" s="20" t="s">
        <v>10</v>
      </c>
      <c r="F62" s="33" t="s">
        <v>95</v>
      </c>
    </row>
    <row r="63" spans="1:6">
      <c r="A63" s="20" t="s">
        <v>153</v>
      </c>
      <c r="B63" s="34" t="s">
        <v>154</v>
      </c>
      <c r="C63" s="29">
        <v>18249852566</v>
      </c>
      <c r="D63" s="20" t="s">
        <v>155</v>
      </c>
      <c r="E63" s="20" t="s">
        <v>10</v>
      </c>
      <c r="F63" s="33" t="s">
        <v>95</v>
      </c>
    </row>
    <row r="64" spans="1:6">
      <c r="A64" s="20" t="s">
        <v>156</v>
      </c>
      <c r="B64" s="34" t="s">
        <v>157</v>
      </c>
      <c r="C64" s="29">
        <v>13946754766</v>
      </c>
      <c r="D64" s="20" t="s">
        <v>155</v>
      </c>
      <c r="E64" s="20" t="s">
        <v>10</v>
      </c>
      <c r="F64" s="33" t="s">
        <v>95</v>
      </c>
    </row>
    <row r="65" spans="1:6">
      <c r="A65" s="20" t="s">
        <v>158</v>
      </c>
      <c r="B65" s="34" t="s">
        <v>159</v>
      </c>
      <c r="C65" s="29">
        <v>18561579896</v>
      </c>
      <c r="D65" s="20" t="s">
        <v>160</v>
      </c>
      <c r="E65" s="20" t="s">
        <v>10</v>
      </c>
      <c r="F65" s="33" t="s">
        <v>95</v>
      </c>
    </row>
    <row r="66" spans="1:6">
      <c r="A66" s="20" t="s">
        <v>161</v>
      </c>
      <c r="B66" s="34" t="s">
        <v>162</v>
      </c>
      <c r="C66" s="29">
        <v>13514646356</v>
      </c>
      <c r="D66" s="20" t="s">
        <v>160</v>
      </c>
      <c r="E66" s="20" t="s">
        <v>10</v>
      </c>
      <c r="F66" s="33" t="s">
        <v>95</v>
      </c>
    </row>
    <row r="67" spans="1:6">
      <c r="A67" s="20" t="s">
        <v>163</v>
      </c>
      <c r="B67" s="34" t="s">
        <v>164</v>
      </c>
      <c r="C67" s="29">
        <v>13089652355</v>
      </c>
      <c r="D67" s="20" t="s">
        <v>165</v>
      </c>
      <c r="E67" s="20" t="s">
        <v>10</v>
      </c>
      <c r="F67" s="33" t="s">
        <v>95</v>
      </c>
    </row>
    <row r="68" spans="1:6">
      <c r="A68" s="20" t="s">
        <v>166</v>
      </c>
      <c r="B68" s="34" t="s">
        <v>167</v>
      </c>
      <c r="C68" s="29">
        <v>15946534033</v>
      </c>
      <c r="D68" s="20" t="s">
        <v>168</v>
      </c>
      <c r="E68" s="20" t="s">
        <v>10</v>
      </c>
      <c r="F68" s="33" t="s">
        <v>95</v>
      </c>
    </row>
    <row r="69" spans="1:6">
      <c r="A69" s="20" t="s">
        <v>169</v>
      </c>
      <c r="B69" s="34" t="s">
        <v>170</v>
      </c>
      <c r="C69" s="29">
        <v>18714541195</v>
      </c>
      <c r="D69" s="20" t="s">
        <v>168</v>
      </c>
      <c r="E69" s="20" t="s">
        <v>10</v>
      </c>
      <c r="F69" s="33" t="s">
        <v>95</v>
      </c>
    </row>
    <row r="70" spans="1:6">
      <c r="A70" s="20" t="s">
        <v>171</v>
      </c>
      <c r="B70" s="34" t="s">
        <v>172</v>
      </c>
      <c r="C70" s="29">
        <v>15845180059</v>
      </c>
      <c r="D70" s="20" t="s">
        <v>168</v>
      </c>
      <c r="E70" s="20" t="s">
        <v>10</v>
      </c>
      <c r="F70" s="33" t="s">
        <v>95</v>
      </c>
    </row>
    <row r="71" spans="1:6">
      <c r="A71" s="20" t="s">
        <v>173</v>
      </c>
      <c r="B71" s="34" t="s">
        <v>174</v>
      </c>
      <c r="C71" s="29">
        <v>13029782836</v>
      </c>
      <c r="D71" s="20" t="s">
        <v>168</v>
      </c>
      <c r="E71" s="20" t="s">
        <v>10</v>
      </c>
      <c r="F71" s="33" t="s">
        <v>95</v>
      </c>
    </row>
    <row r="72" spans="1:6">
      <c r="A72" s="20" t="s">
        <v>175</v>
      </c>
      <c r="B72" s="34" t="s">
        <v>176</v>
      </c>
      <c r="C72" s="29">
        <v>15846876052</v>
      </c>
      <c r="D72" s="20" t="s">
        <v>177</v>
      </c>
      <c r="E72" s="20" t="s">
        <v>10</v>
      </c>
      <c r="F72" s="33" t="s">
        <v>95</v>
      </c>
    </row>
    <row r="73" spans="1:6">
      <c r="A73" s="20" t="s">
        <v>178</v>
      </c>
      <c r="B73" s="34" t="s">
        <v>179</v>
      </c>
      <c r="C73" s="29">
        <v>15904566659</v>
      </c>
      <c r="D73" s="20" t="s">
        <v>177</v>
      </c>
      <c r="E73" s="20" t="s">
        <v>10</v>
      </c>
      <c r="F73" s="33" t="s">
        <v>95</v>
      </c>
    </row>
    <row r="74" spans="1:6">
      <c r="A74" s="20" t="s">
        <v>180</v>
      </c>
      <c r="B74" s="34" t="s">
        <v>181</v>
      </c>
      <c r="C74" s="29">
        <v>15904701256</v>
      </c>
      <c r="D74" s="20" t="s">
        <v>182</v>
      </c>
      <c r="E74" s="20" t="s">
        <v>10</v>
      </c>
      <c r="F74" s="33" t="s">
        <v>95</v>
      </c>
    </row>
  </sheetData>
  <autoFilter xmlns:etc="http://www.wps.cn/officeDocument/2017/etCustomData" ref="A2:F74" etc:filterBottomFollowUsedRange="0">
    <sortState ref="A3:F74">
      <sortCondition ref="F1"/>
    </sortState>
    <extLst/>
  </autoFilter>
  <mergeCells count="1">
    <mergeCell ref="A1:F1"/>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60"/>
  <sheetViews>
    <sheetView workbookViewId="0">
      <selection activeCell="A1" sqref="A1:F1"/>
    </sheetView>
  </sheetViews>
  <sheetFormatPr defaultColWidth="9" defaultRowHeight="12" outlineLevelCol="5"/>
  <cols>
    <col min="1" max="1" width="7.875" style="27" customWidth="1"/>
    <col min="2" max="2" width="20.375" style="27" customWidth="1"/>
    <col min="3" max="3" width="13" style="27" customWidth="1"/>
    <col min="4" max="4" width="52" style="27" customWidth="1"/>
    <col min="5" max="5" width="17.375" style="27" customWidth="1"/>
    <col min="6" max="6" width="14.75" style="27" customWidth="1"/>
    <col min="7" max="16384" width="9" style="27"/>
  </cols>
  <sheetData>
    <row r="1" s="25" customFormat="1" ht="47" customHeight="1" spans="1:6">
      <c r="A1" s="28" t="s">
        <v>183</v>
      </c>
      <c r="B1" s="2"/>
      <c r="C1" s="2"/>
      <c r="D1" s="2"/>
      <c r="E1" s="2"/>
      <c r="F1" s="2"/>
    </row>
    <row r="2" s="26" customFormat="1" ht="21" customHeight="1" spans="1:6">
      <c r="A2" s="17" t="s">
        <v>1</v>
      </c>
      <c r="B2" s="17" t="s">
        <v>2</v>
      </c>
      <c r="C2" s="17" t="s">
        <v>3</v>
      </c>
      <c r="D2" s="17" t="s">
        <v>4</v>
      </c>
      <c r="E2" s="18" t="s">
        <v>5</v>
      </c>
      <c r="F2" s="19" t="s">
        <v>6</v>
      </c>
    </row>
    <row r="3" spans="1:6">
      <c r="A3" s="20" t="s">
        <v>184</v>
      </c>
      <c r="B3" s="34" t="s">
        <v>185</v>
      </c>
      <c r="C3" s="29">
        <v>13836858021</v>
      </c>
      <c r="D3" s="20" t="s">
        <v>186</v>
      </c>
      <c r="E3" s="20" t="s">
        <v>187</v>
      </c>
      <c r="F3" s="20" t="s">
        <v>188</v>
      </c>
    </row>
    <row r="4" spans="1:6">
      <c r="A4" s="20" t="s">
        <v>189</v>
      </c>
      <c r="B4" s="34" t="s">
        <v>190</v>
      </c>
      <c r="C4" s="29">
        <v>13349593398</v>
      </c>
      <c r="D4" s="20" t="s">
        <v>186</v>
      </c>
      <c r="E4" s="20" t="s">
        <v>187</v>
      </c>
      <c r="F4" s="20" t="s">
        <v>188</v>
      </c>
    </row>
    <row r="5" spans="1:6">
      <c r="A5" s="20" t="s">
        <v>191</v>
      </c>
      <c r="B5" s="34" t="s">
        <v>192</v>
      </c>
      <c r="C5" s="29">
        <v>15246129496</v>
      </c>
      <c r="D5" s="20" t="s">
        <v>186</v>
      </c>
      <c r="E5" s="20" t="s">
        <v>187</v>
      </c>
      <c r="F5" s="20" t="s">
        <v>188</v>
      </c>
    </row>
    <row r="6" spans="1:6">
      <c r="A6" s="20" t="s">
        <v>193</v>
      </c>
      <c r="B6" s="34" t="s">
        <v>194</v>
      </c>
      <c r="C6" s="29">
        <v>18246847480</v>
      </c>
      <c r="D6" s="20" t="s">
        <v>195</v>
      </c>
      <c r="E6" s="20" t="s">
        <v>196</v>
      </c>
      <c r="F6" s="20" t="s">
        <v>188</v>
      </c>
    </row>
    <row r="7" spans="1:6">
      <c r="A7" s="20" t="s">
        <v>197</v>
      </c>
      <c r="B7" s="34" t="s">
        <v>198</v>
      </c>
      <c r="C7" s="29">
        <v>13054237373</v>
      </c>
      <c r="D7" s="20" t="s">
        <v>199</v>
      </c>
      <c r="E7" s="20" t="s">
        <v>187</v>
      </c>
      <c r="F7" s="20" t="s">
        <v>188</v>
      </c>
    </row>
    <row r="8" spans="1:6">
      <c r="A8" s="20" t="s">
        <v>200</v>
      </c>
      <c r="B8" s="34" t="s">
        <v>201</v>
      </c>
      <c r="C8" s="29">
        <v>13351299219</v>
      </c>
      <c r="D8" s="20" t="s">
        <v>202</v>
      </c>
      <c r="E8" s="20" t="s">
        <v>187</v>
      </c>
      <c r="F8" s="20" t="s">
        <v>188</v>
      </c>
    </row>
    <row r="9" spans="1:6">
      <c r="A9" s="20" t="s">
        <v>203</v>
      </c>
      <c r="B9" s="34" t="s">
        <v>204</v>
      </c>
      <c r="C9" s="29">
        <v>13903696143</v>
      </c>
      <c r="D9" s="20" t="s">
        <v>202</v>
      </c>
      <c r="E9" s="20" t="s">
        <v>187</v>
      </c>
      <c r="F9" s="20" t="s">
        <v>188</v>
      </c>
    </row>
    <row r="10" spans="1:6">
      <c r="A10" s="20" t="s">
        <v>205</v>
      </c>
      <c r="B10" s="34" t="s">
        <v>206</v>
      </c>
      <c r="C10" s="29">
        <v>18345975712</v>
      </c>
      <c r="D10" s="20" t="s">
        <v>207</v>
      </c>
      <c r="E10" s="20" t="s">
        <v>187</v>
      </c>
      <c r="F10" s="20" t="s">
        <v>188</v>
      </c>
    </row>
    <row r="11" spans="1:6">
      <c r="A11" s="20" t="s">
        <v>208</v>
      </c>
      <c r="B11" s="34" t="s">
        <v>209</v>
      </c>
      <c r="C11" s="29">
        <v>13845975414</v>
      </c>
      <c r="D11" s="20" t="s">
        <v>210</v>
      </c>
      <c r="E11" s="20" t="s">
        <v>187</v>
      </c>
      <c r="F11" s="20" t="s">
        <v>188</v>
      </c>
    </row>
    <row r="12" spans="1:6">
      <c r="A12" s="20" t="s">
        <v>211</v>
      </c>
      <c r="B12" s="34" t="s">
        <v>212</v>
      </c>
      <c r="C12" s="29">
        <v>18245571022</v>
      </c>
      <c r="D12" s="20" t="s">
        <v>210</v>
      </c>
      <c r="E12" s="20" t="s">
        <v>187</v>
      </c>
      <c r="F12" s="20" t="s">
        <v>188</v>
      </c>
    </row>
    <row r="13" spans="1:6">
      <c r="A13" s="20" t="s">
        <v>213</v>
      </c>
      <c r="B13" s="34" t="s">
        <v>214</v>
      </c>
      <c r="C13" s="29">
        <v>13359611698</v>
      </c>
      <c r="D13" s="20" t="s">
        <v>210</v>
      </c>
      <c r="E13" s="20" t="s">
        <v>187</v>
      </c>
      <c r="F13" s="20" t="s">
        <v>188</v>
      </c>
    </row>
    <row r="14" spans="1:6">
      <c r="A14" s="20" t="s">
        <v>215</v>
      </c>
      <c r="B14" s="34" t="s">
        <v>216</v>
      </c>
      <c r="C14" s="29">
        <v>17745255345</v>
      </c>
      <c r="D14" s="20" t="s">
        <v>210</v>
      </c>
      <c r="E14" s="20" t="s">
        <v>187</v>
      </c>
      <c r="F14" s="20" t="s">
        <v>188</v>
      </c>
    </row>
    <row r="15" spans="1:6">
      <c r="A15" s="20" t="s">
        <v>217</v>
      </c>
      <c r="B15" s="34" t="s">
        <v>218</v>
      </c>
      <c r="C15" s="29">
        <v>15164528116</v>
      </c>
      <c r="D15" s="20" t="s">
        <v>210</v>
      </c>
      <c r="E15" s="20" t="s">
        <v>187</v>
      </c>
      <c r="F15" s="20" t="s">
        <v>188</v>
      </c>
    </row>
    <row r="16" spans="1:6">
      <c r="A16" s="20" t="s">
        <v>219</v>
      </c>
      <c r="B16" s="34" t="s">
        <v>220</v>
      </c>
      <c r="C16" s="29">
        <v>13258636558</v>
      </c>
      <c r="D16" s="20" t="s">
        <v>210</v>
      </c>
      <c r="E16" s="20" t="s">
        <v>187</v>
      </c>
      <c r="F16" s="20" t="s">
        <v>188</v>
      </c>
    </row>
    <row r="17" spans="1:6">
      <c r="A17" s="20" t="s">
        <v>221</v>
      </c>
      <c r="B17" s="34" t="s">
        <v>222</v>
      </c>
      <c r="C17" s="29">
        <v>15598765321</v>
      </c>
      <c r="D17" s="20" t="s">
        <v>210</v>
      </c>
      <c r="E17" s="20" t="s">
        <v>196</v>
      </c>
      <c r="F17" s="20" t="s">
        <v>188</v>
      </c>
    </row>
    <row r="18" spans="1:6">
      <c r="A18" s="20" t="s">
        <v>223</v>
      </c>
      <c r="B18" s="34" t="s">
        <v>224</v>
      </c>
      <c r="C18" s="29">
        <v>13555547764</v>
      </c>
      <c r="D18" s="20" t="s">
        <v>210</v>
      </c>
      <c r="E18" s="20" t="s">
        <v>196</v>
      </c>
      <c r="F18" s="20" t="s">
        <v>188</v>
      </c>
    </row>
    <row r="19" spans="1:6">
      <c r="A19" s="20" t="s">
        <v>225</v>
      </c>
      <c r="B19" s="34" t="s">
        <v>226</v>
      </c>
      <c r="C19" s="29">
        <v>13009900538</v>
      </c>
      <c r="D19" s="20" t="s">
        <v>227</v>
      </c>
      <c r="E19" s="20" t="s">
        <v>187</v>
      </c>
      <c r="F19" s="20" t="s">
        <v>188</v>
      </c>
    </row>
    <row r="20" spans="1:6">
      <c r="A20" s="20" t="s">
        <v>228</v>
      </c>
      <c r="B20" s="34" t="s">
        <v>229</v>
      </c>
      <c r="C20" s="29">
        <v>15145939488</v>
      </c>
      <c r="D20" s="20" t="s">
        <v>227</v>
      </c>
      <c r="E20" s="20" t="s">
        <v>187</v>
      </c>
      <c r="F20" s="20" t="s">
        <v>188</v>
      </c>
    </row>
    <row r="21" spans="1:6">
      <c r="A21" s="20" t="s">
        <v>230</v>
      </c>
      <c r="B21" s="34" t="s">
        <v>231</v>
      </c>
      <c r="C21" s="29">
        <v>18945950068</v>
      </c>
      <c r="D21" s="20" t="s">
        <v>227</v>
      </c>
      <c r="E21" s="20" t="s">
        <v>187</v>
      </c>
      <c r="F21" s="20" t="s">
        <v>188</v>
      </c>
    </row>
    <row r="22" spans="1:6">
      <c r="A22" s="20" t="s">
        <v>232</v>
      </c>
      <c r="B22" s="34" t="s">
        <v>233</v>
      </c>
      <c r="C22" s="29">
        <v>15145101846</v>
      </c>
      <c r="D22" s="20" t="s">
        <v>234</v>
      </c>
      <c r="E22" s="20" t="s">
        <v>187</v>
      </c>
      <c r="F22" s="20" t="s">
        <v>188</v>
      </c>
    </row>
    <row r="23" spans="1:6">
      <c r="A23" s="20" t="s">
        <v>235</v>
      </c>
      <c r="B23" s="34" t="s">
        <v>236</v>
      </c>
      <c r="C23" s="29">
        <v>13936680234</v>
      </c>
      <c r="D23" s="20" t="s">
        <v>237</v>
      </c>
      <c r="E23" s="20" t="s">
        <v>187</v>
      </c>
      <c r="F23" s="20" t="s">
        <v>188</v>
      </c>
    </row>
    <row r="24" spans="1:6">
      <c r="A24" s="20" t="s">
        <v>238</v>
      </c>
      <c r="B24" s="34" t="s">
        <v>239</v>
      </c>
      <c r="C24" s="29">
        <v>18304627857</v>
      </c>
      <c r="D24" s="20" t="s">
        <v>237</v>
      </c>
      <c r="E24" s="20" t="s">
        <v>187</v>
      </c>
      <c r="F24" s="20" t="s">
        <v>188</v>
      </c>
    </row>
    <row r="25" spans="1:6">
      <c r="A25" s="20" t="s">
        <v>240</v>
      </c>
      <c r="B25" s="34" t="s">
        <v>241</v>
      </c>
      <c r="C25" s="29">
        <v>18249467678</v>
      </c>
      <c r="D25" s="20" t="s">
        <v>242</v>
      </c>
      <c r="E25" s="20" t="s">
        <v>187</v>
      </c>
      <c r="F25" s="20" t="s">
        <v>188</v>
      </c>
    </row>
    <row r="26" spans="1:6">
      <c r="A26" s="20" t="s">
        <v>243</v>
      </c>
      <c r="B26" s="20" t="s">
        <v>244</v>
      </c>
      <c r="C26" s="29">
        <v>18348545616</v>
      </c>
      <c r="D26" s="20" t="s">
        <v>242</v>
      </c>
      <c r="E26" s="20" t="s">
        <v>187</v>
      </c>
      <c r="F26" s="20" t="s">
        <v>188</v>
      </c>
    </row>
    <row r="27" spans="1:6">
      <c r="A27" s="20" t="s">
        <v>245</v>
      </c>
      <c r="B27" s="34" t="s">
        <v>246</v>
      </c>
      <c r="C27" s="29">
        <v>15545338172</v>
      </c>
      <c r="D27" s="20" t="s">
        <v>247</v>
      </c>
      <c r="E27" s="20" t="s">
        <v>187</v>
      </c>
      <c r="F27" s="20" t="s">
        <v>188</v>
      </c>
    </row>
    <row r="28" spans="1:6">
      <c r="A28" s="20" t="s">
        <v>248</v>
      </c>
      <c r="B28" s="34" t="s">
        <v>249</v>
      </c>
      <c r="C28" s="29">
        <v>15645699786</v>
      </c>
      <c r="D28" s="20" t="s">
        <v>247</v>
      </c>
      <c r="E28" s="20" t="s">
        <v>187</v>
      </c>
      <c r="F28" s="20" t="s">
        <v>188</v>
      </c>
    </row>
    <row r="29" spans="1:6">
      <c r="A29" s="20" t="s">
        <v>250</v>
      </c>
      <c r="B29" s="34" t="s">
        <v>251</v>
      </c>
      <c r="C29" s="29">
        <v>19845920737</v>
      </c>
      <c r="D29" s="20" t="s">
        <v>252</v>
      </c>
      <c r="E29" s="20" t="s">
        <v>187</v>
      </c>
      <c r="F29" s="20" t="s">
        <v>188</v>
      </c>
    </row>
    <row r="30" spans="1:6">
      <c r="A30" s="20" t="s">
        <v>253</v>
      </c>
      <c r="B30" s="34" t="s">
        <v>254</v>
      </c>
      <c r="C30" s="29">
        <v>18345919801</v>
      </c>
      <c r="D30" s="20" t="s">
        <v>252</v>
      </c>
      <c r="E30" s="20" t="s">
        <v>187</v>
      </c>
      <c r="F30" s="20" t="s">
        <v>188</v>
      </c>
    </row>
    <row r="31" spans="1:6">
      <c r="A31" s="20" t="s">
        <v>255</v>
      </c>
      <c r="B31" s="20" t="s">
        <v>256</v>
      </c>
      <c r="C31" s="29">
        <v>13845911446</v>
      </c>
      <c r="D31" s="20" t="s">
        <v>252</v>
      </c>
      <c r="E31" s="20" t="s">
        <v>196</v>
      </c>
      <c r="F31" s="20" t="s">
        <v>188</v>
      </c>
    </row>
    <row r="32" spans="1:6">
      <c r="A32" s="20" t="s">
        <v>257</v>
      </c>
      <c r="B32" s="34" t="s">
        <v>258</v>
      </c>
      <c r="C32" s="29">
        <v>18845488770</v>
      </c>
      <c r="D32" s="20" t="s">
        <v>259</v>
      </c>
      <c r="E32" s="20" t="s">
        <v>187</v>
      </c>
      <c r="F32" s="20" t="s">
        <v>188</v>
      </c>
    </row>
    <row r="33" spans="1:6">
      <c r="A33" s="20" t="s">
        <v>260</v>
      </c>
      <c r="B33" s="34" t="s">
        <v>261</v>
      </c>
      <c r="C33" s="29">
        <v>18845481400</v>
      </c>
      <c r="D33" s="20" t="s">
        <v>259</v>
      </c>
      <c r="E33" s="20" t="s">
        <v>187</v>
      </c>
      <c r="F33" s="20" t="s">
        <v>188</v>
      </c>
    </row>
    <row r="34" spans="1:6">
      <c r="A34" s="20" t="s">
        <v>262</v>
      </c>
      <c r="B34" s="34" t="s">
        <v>263</v>
      </c>
      <c r="C34" s="29">
        <v>13634545373</v>
      </c>
      <c r="D34" s="20" t="s">
        <v>259</v>
      </c>
      <c r="E34" s="20" t="s">
        <v>196</v>
      </c>
      <c r="F34" s="20" t="s">
        <v>188</v>
      </c>
    </row>
    <row r="35" spans="1:6">
      <c r="A35" s="20" t="s">
        <v>264</v>
      </c>
      <c r="B35" s="34" t="s">
        <v>265</v>
      </c>
      <c r="C35" s="29">
        <v>13351669891</v>
      </c>
      <c r="D35" s="20" t="s">
        <v>259</v>
      </c>
      <c r="E35" s="20" t="s">
        <v>196</v>
      </c>
      <c r="F35" s="20" t="s">
        <v>188</v>
      </c>
    </row>
    <row r="36" spans="1:6">
      <c r="A36" s="20" t="s">
        <v>266</v>
      </c>
      <c r="B36" s="34" t="s">
        <v>267</v>
      </c>
      <c r="C36" s="29">
        <v>13845163539</v>
      </c>
      <c r="D36" s="20" t="s">
        <v>268</v>
      </c>
      <c r="E36" s="20" t="s">
        <v>187</v>
      </c>
      <c r="F36" s="20" t="s">
        <v>188</v>
      </c>
    </row>
    <row r="37" spans="1:6">
      <c r="A37" s="20" t="s">
        <v>269</v>
      </c>
      <c r="B37" s="34" t="s">
        <v>270</v>
      </c>
      <c r="C37" s="29">
        <v>13039860963</v>
      </c>
      <c r="D37" s="20" t="s">
        <v>271</v>
      </c>
      <c r="E37" s="20" t="s">
        <v>187</v>
      </c>
      <c r="F37" s="20" t="s">
        <v>188</v>
      </c>
    </row>
    <row r="38" spans="1:6">
      <c r="A38" s="20" t="s">
        <v>272</v>
      </c>
      <c r="B38" s="34" t="s">
        <v>273</v>
      </c>
      <c r="C38" s="29">
        <v>15045504776</v>
      </c>
      <c r="D38" s="20" t="s">
        <v>274</v>
      </c>
      <c r="E38" s="20" t="s">
        <v>187</v>
      </c>
      <c r="F38" s="20" t="s">
        <v>188</v>
      </c>
    </row>
    <row r="39" spans="1:6">
      <c r="A39" s="20" t="s">
        <v>275</v>
      </c>
      <c r="B39" s="34" t="s">
        <v>276</v>
      </c>
      <c r="C39" s="29">
        <v>15645545629</v>
      </c>
      <c r="D39" s="20" t="s">
        <v>274</v>
      </c>
      <c r="E39" s="20" t="s">
        <v>187</v>
      </c>
      <c r="F39" s="20" t="s">
        <v>188</v>
      </c>
    </row>
    <row r="40" spans="1:6">
      <c r="A40" s="20" t="s">
        <v>277</v>
      </c>
      <c r="B40" s="34" t="s">
        <v>278</v>
      </c>
      <c r="C40" s="29">
        <v>13163659125</v>
      </c>
      <c r="D40" s="20" t="s">
        <v>279</v>
      </c>
      <c r="E40" s="20" t="s">
        <v>196</v>
      </c>
      <c r="F40" s="20" t="s">
        <v>188</v>
      </c>
    </row>
    <row r="41" spans="1:6">
      <c r="A41" s="20" t="s">
        <v>280</v>
      </c>
      <c r="B41" s="34" t="s">
        <v>281</v>
      </c>
      <c r="C41" s="29">
        <v>13208448827</v>
      </c>
      <c r="D41" s="20" t="s">
        <v>282</v>
      </c>
      <c r="E41" s="20" t="s">
        <v>187</v>
      </c>
      <c r="F41" s="20" t="s">
        <v>188</v>
      </c>
    </row>
    <row r="42" spans="1:6">
      <c r="A42" s="20" t="s">
        <v>283</v>
      </c>
      <c r="B42" s="34" t="s">
        <v>284</v>
      </c>
      <c r="C42" s="29">
        <v>13904865947</v>
      </c>
      <c r="D42" s="20" t="s">
        <v>282</v>
      </c>
      <c r="E42" s="20" t="s">
        <v>187</v>
      </c>
      <c r="F42" s="20" t="s">
        <v>188</v>
      </c>
    </row>
    <row r="43" spans="1:6">
      <c r="A43" s="20" t="s">
        <v>285</v>
      </c>
      <c r="B43" s="34" t="s">
        <v>286</v>
      </c>
      <c r="C43" s="29">
        <v>15246096199</v>
      </c>
      <c r="D43" s="20" t="s">
        <v>282</v>
      </c>
      <c r="E43" s="20" t="s">
        <v>196</v>
      </c>
      <c r="F43" s="20" t="s">
        <v>188</v>
      </c>
    </row>
    <row r="44" spans="1:6">
      <c r="A44" s="20" t="s">
        <v>287</v>
      </c>
      <c r="B44" s="34" t="s">
        <v>288</v>
      </c>
      <c r="C44" s="29">
        <v>15084535811</v>
      </c>
      <c r="D44" s="20" t="s">
        <v>289</v>
      </c>
      <c r="E44" s="20" t="s">
        <v>187</v>
      </c>
      <c r="F44" s="24" t="s">
        <v>290</v>
      </c>
    </row>
    <row r="45" spans="1:6">
      <c r="A45" s="20" t="s">
        <v>291</v>
      </c>
      <c r="B45" s="34" t="s">
        <v>292</v>
      </c>
      <c r="C45" s="29">
        <v>15046225201</v>
      </c>
      <c r="D45" s="20" t="s">
        <v>289</v>
      </c>
      <c r="E45" s="20" t="s">
        <v>187</v>
      </c>
      <c r="F45" s="24" t="s">
        <v>290</v>
      </c>
    </row>
    <row r="46" spans="1:6">
      <c r="A46" s="20" t="s">
        <v>293</v>
      </c>
      <c r="B46" s="34" t="s">
        <v>294</v>
      </c>
      <c r="C46" s="29">
        <v>13351122887</v>
      </c>
      <c r="D46" s="20" t="s">
        <v>289</v>
      </c>
      <c r="E46" s="20" t="s">
        <v>187</v>
      </c>
      <c r="F46" s="24" t="s">
        <v>290</v>
      </c>
    </row>
    <row r="47" spans="1:6">
      <c r="A47" s="20" t="s">
        <v>295</v>
      </c>
      <c r="B47" s="34" t="s">
        <v>296</v>
      </c>
      <c r="C47" s="29">
        <v>15663232656</v>
      </c>
      <c r="D47" s="20" t="s">
        <v>289</v>
      </c>
      <c r="E47" s="20" t="s">
        <v>187</v>
      </c>
      <c r="F47" s="24" t="s">
        <v>290</v>
      </c>
    </row>
    <row r="48" spans="1:6">
      <c r="A48" s="20" t="s">
        <v>297</v>
      </c>
      <c r="B48" s="20" t="s">
        <v>298</v>
      </c>
      <c r="C48" s="29">
        <v>18946047957</v>
      </c>
      <c r="D48" s="20" t="s">
        <v>299</v>
      </c>
      <c r="E48" s="20" t="s">
        <v>187</v>
      </c>
      <c r="F48" s="24" t="s">
        <v>290</v>
      </c>
    </row>
    <row r="49" spans="1:6">
      <c r="A49" s="20" t="s">
        <v>300</v>
      </c>
      <c r="B49" s="34" t="s">
        <v>301</v>
      </c>
      <c r="C49" s="29">
        <v>15164586953</v>
      </c>
      <c r="D49" s="20" t="s">
        <v>302</v>
      </c>
      <c r="E49" s="20" t="s">
        <v>187</v>
      </c>
      <c r="F49" s="24" t="s">
        <v>290</v>
      </c>
    </row>
    <row r="50" spans="1:6">
      <c r="A50" s="20" t="s">
        <v>303</v>
      </c>
      <c r="B50" s="34" t="s">
        <v>304</v>
      </c>
      <c r="C50" s="29">
        <v>13512621119</v>
      </c>
      <c r="D50" s="20" t="s">
        <v>305</v>
      </c>
      <c r="E50" s="20" t="s">
        <v>187</v>
      </c>
      <c r="F50" s="24" t="s">
        <v>290</v>
      </c>
    </row>
    <row r="51" spans="1:6">
      <c r="A51" s="20" t="s">
        <v>306</v>
      </c>
      <c r="B51" s="34" t="s">
        <v>307</v>
      </c>
      <c r="C51" s="29">
        <v>18945400611</v>
      </c>
      <c r="D51" s="20" t="s">
        <v>305</v>
      </c>
      <c r="E51" s="20" t="s">
        <v>187</v>
      </c>
      <c r="F51" s="24" t="s">
        <v>290</v>
      </c>
    </row>
    <row r="52" spans="1:6">
      <c r="A52" s="20" t="s">
        <v>308</v>
      </c>
      <c r="B52" s="34" t="s">
        <v>309</v>
      </c>
      <c r="C52" s="29">
        <v>15946261574</v>
      </c>
      <c r="D52" s="20" t="s">
        <v>310</v>
      </c>
      <c r="E52" s="20" t="s">
        <v>187</v>
      </c>
      <c r="F52" s="24" t="s">
        <v>290</v>
      </c>
    </row>
    <row r="53" spans="1:6">
      <c r="A53" s="20" t="s">
        <v>311</v>
      </c>
      <c r="B53" s="34" t="s">
        <v>312</v>
      </c>
      <c r="C53" s="29">
        <v>18946221687</v>
      </c>
      <c r="D53" s="20" t="s">
        <v>310</v>
      </c>
      <c r="E53" s="20" t="s">
        <v>187</v>
      </c>
      <c r="F53" s="24" t="s">
        <v>290</v>
      </c>
    </row>
    <row r="54" spans="1:6">
      <c r="A54" s="20" t="s">
        <v>313</v>
      </c>
      <c r="B54" s="34" t="s">
        <v>314</v>
      </c>
      <c r="C54" s="29">
        <v>15845289839</v>
      </c>
      <c r="D54" s="20" t="s">
        <v>310</v>
      </c>
      <c r="E54" s="20" t="s">
        <v>187</v>
      </c>
      <c r="F54" s="24" t="s">
        <v>290</v>
      </c>
    </row>
    <row r="55" spans="1:6">
      <c r="A55" s="20" t="s">
        <v>315</v>
      </c>
      <c r="B55" s="34" t="s">
        <v>316</v>
      </c>
      <c r="C55" s="29">
        <v>13079681145</v>
      </c>
      <c r="D55" s="20" t="s">
        <v>310</v>
      </c>
      <c r="E55" s="20" t="s">
        <v>187</v>
      </c>
      <c r="F55" s="24" t="s">
        <v>290</v>
      </c>
    </row>
    <row r="56" spans="1:6">
      <c r="A56" s="20" t="s">
        <v>317</v>
      </c>
      <c r="B56" s="34" t="s">
        <v>318</v>
      </c>
      <c r="C56" s="29">
        <v>17303644217</v>
      </c>
      <c r="D56" s="20" t="s">
        <v>310</v>
      </c>
      <c r="E56" s="20" t="s">
        <v>187</v>
      </c>
      <c r="F56" s="24" t="s">
        <v>290</v>
      </c>
    </row>
    <row r="57" spans="1:6">
      <c r="A57" s="20" t="s">
        <v>319</v>
      </c>
      <c r="B57" s="34" t="s">
        <v>320</v>
      </c>
      <c r="C57" s="29">
        <v>15663310566</v>
      </c>
      <c r="D57" s="20" t="s">
        <v>310</v>
      </c>
      <c r="E57" s="20" t="s">
        <v>187</v>
      </c>
      <c r="F57" s="24" t="s">
        <v>290</v>
      </c>
    </row>
    <row r="58" spans="1:6">
      <c r="A58" s="20" t="s">
        <v>321</v>
      </c>
      <c r="B58" s="20" t="s">
        <v>322</v>
      </c>
      <c r="C58" s="29">
        <v>15344602735</v>
      </c>
      <c r="D58" s="20" t="s">
        <v>310</v>
      </c>
      <c r="E58" s="20" t="s">
        <v>187</v>
      </c>
      <c r="F58" s="24" t="s">
        <v>290</v>
      </c>
    </row>
    <row r="59" spans="1:6">
      <c r="A59" s="20" t="s">
        <v>323</v>
      </c>
      <c r="B59" s="34" t="s">
        <v>324</v>
      </c>
      <c r="C59" s="29">
        <v>17790610606</v>
      </c>
      <c r="D59" s="20" t="s">
        <v>310</v>
      </c>
      <c r="E59" s="20" t="s">
        <v>187</v>
      </c>
      <c r="F59" s="24" t="s">
        <v>290</v>
      </c>
    </row>
    <row r="60" spans="1:6">
      <c r="A60" s="20" t="s">
        <v>325</v>
      </c>
      <c r="B60" s="34" t="s">
        <v>326</v>
      </c>
      <c r="C60" s="29">
        <v>15545908408</v>
      </c>
      <c r="D60" s="20" t="s">
        <v>327</v>
      </c>
      <c r="E60" s="20" t="s">
        <v>187</v>
      </c>
      <c r="F60" s="24" t="s">
        <v>290</v>
      </c>
    </row>
    <row r="61" spans="1:6">
      <c r="A61" s="23" t="s">
        <v>328</v>
      </c>
      <c r="B61" s="23" t="s">
        <v>329</v>
      </c>
      <c r="C61" s="23" t="s">
        <v>330</v>
      </c>
      <c r="D61" s="23" t="s">
        <v>331</v>
      </c>
      <c r="E61" s="20" t="s">
        <v>187</v>
      </c>
      <c r="F61" s="30" t="s">
        <v>290</v>
      </c>
    </row>
    <row r="62" spans="1:6">
      <c r="A62" s="20" t="s">
        <v>332</v>
      </c>
      <c r="B62" s="34" t="s">
        <v>333</v>
      </c>
      <c r="C62" s="29">
        <v>13904874419</v>
      </c>
      <c r="D62" s="20" t="s">
        <v>334</v>
      </c>
      <c r="E62" s="20" t="s">
        <v>187</v>
      </c>
      <c r="F62" s="24" t="s">
        <v>290</v>
      </c>
    </row>
    <row r="63" spans="1:6">
      <c r="A63" s="20" t="s">
        <v>335</v>
      </c>
      <c r="B63" s="20" t="s">
        <v>336</v>
      </c>
      <c r="C63" s="29">
        <v>13555478257</v>
      </c>
      <c r="D63" s="20" t="s">
        <v>334</v>
      </c>
      <c r="E63" s="20" t="s">
        <v>187</v>
      </c>
      <c r="F63" s="24" t="s">
        <v>290</v>
      </c>
    </row>
    <row r="64" spans="1:6">
      <c r="A64" s="20" t="s">
        <v>337</v>
      </c>
      <c r="B64" s="34" t="s">
        <v>338</v>
      </c>
      <c r="C64" s="29">
        <v>17604678899</v>
      </c>
      <c r="D64" s="20" t="s">
        <v>334</v>
      </c>
      <c r="E64" s="20" t="s">
        <v>187</v>
      </c>
      <c r="F64" s="24" t="s">
        <v>290</v>
      </c>
    </row>
    <row r="65" spans="1:6">
      <c r="A65" s="20" t="s">
        <v>339</v>
      </c>
      <c r="B65" s="34" t="s">
        <v>340</v>
      </c>
      <c r="C65" s="29">
        <v>15561795677</v>
      </c>
      <c r="D65" s="20" t="s">
        <v>334</v>
      </c>
      <c r="E65" s="20" t="s">
        <v>187</v>
      </c>
      <c r="F65" s="24" t="s">
        <v>290</v>
      </c>
    </row>
    <row r="66" spans="1:6">
      <c r="A66" s="20" t="s">
        <v>341</v>
      </c>
      <c r="B66" s="34" t="s">
        <v>342</v>
      </c>
      <c r="C66" s="29">
        <v>13904879263</v>
      </c>
      <c r="D66" s="20" t="s">
        <v>334</v>
      </c>
      <c r="E66" s="20" t="s">
        <v>187</v>
      </c>
      <c r="F66" s="24" t="s">
        <v>290</v>
      </c>
    </row>
    <row r="67" spans="1:6">
      <c r="A67" s="20" t="s">
        <v>343</v>
      </c>
      <c r="B67" s="34" t="s">
        <v>344</v>
      </c>
      <c r="C67" s="29">
        <v>18746778859</v>
      </c>
      <c r="D67" s="20" t="s">
        <v>345</v>
      </c>
      <c r="E67" s="20" t="s">
        <v>196</v>
      </c>
      <c r="F67" s="24" t="s">
        <v>290</v>
      </c>
    </row>
    <row r="68" spans="1:6">
      <c r="A68" s="20" t="s">
        <v>346</v>
      </c>
      <c r="B68" s="34" t="s">
        <v>347</v>
      </c>
      <c r="C68" s="29">
        <v>17604556288</v>
      </c>
      <c r="D68" s="20" t="s">
        <v>348</v>
      </c>
      <c r="E68" s="20" t="s">
        <v>187</v>
      </c>
      <c r="F68" s="24" t="s">
        <v>290</v>
      </c>
    </row>
    <row r="69" spans="1:6">
      <c r="A69" s="20" t="s">
        <v>349</v>
      </c>
      <c r="B69" s="34" t="s">
        <v>350</v>
      </c>
      <c r="C69" s="29">
        <v>13214120908</v>
      </c>
      <c r="D69" s="20" t="s">
        <v>348</v>
      </c>
      <c r="E69" s="20" t="s">
        <v>187</v>
      </c>
      <c r="F69" s="24" t="s">
        <v>290</v>
      </c>
    </row>
    <row r="70" spans="1:6">
      <c r="A70" s="20" t="s">
        <v>351</v>
      </c>
      <c r="B70" s="34" t="s">
        <v>352</v>
      </c>
      <c r="C70" s="29">
        <v>15246813701</v>
      </c>
      <c r="D70" s="20" t="s">
        <v>353</v>
      </c>
      <c r="E70" s="20" t="s">
        <v>187</v>
      </c>
      <c r="F70" s="24" t="s">
        <v>290</v>
      </c>
    </row>
    <row r="71" spans="1:6">
      <c r="A71" s="20" t="s">
        <v>354</v>
      </c>
      <c r="B71" s="34" t="s">
        <v>355</v>
      </c>
      <c r="C71" s="29">
        <v>13136900165</v>
      </c>
      <c r="D71" s="20" t="s">
        <v>353</v>
      </c>
      <c r="E71" s="20" t="s">
        <v>187</v>
      </c>
      <c r="F71" s="24" t="s">
        <v>290</v>
      </c>
    </row>
    <row r="72" spans="1:6">
      <c r="A72" s="23" t="s">
        <v>356</v>
      </c>
      <c r="B72" s="23" t="s">
        <v>357</v>
      </c>
      <c r="C72" s="23" t="s">
        <v>358</v>
      </c>
      <c r="D72" s="23" t="s">
        <v>359</v>
      </c>
      <c r="E72" s="20" t="s">
        <v>187</v>
      </c>
      <c r="F72" s="30" t="s">
        <v>290</v>
      </c>
    </row>
    <row r="73" spans="1:6">
      <c r="A73" s="23" t="s">
        <v>360</v>
      </c>
      <c r="B73" s="23" t="s">
        <v>361</v>
      </c>
      <c r="C73" s="23" t="s">
        <v>362</v>
      </c>
      <c r="D73" s="23" t="s">
        <v>359</v>
      </c>
      <c r="E73" s="20" t="s">
        <v>187</v>
      </c>
      <c r="F73" s="30" t="s">
        <v>290</v>
      </c>
    </row>
    <row r="74" spans="1:6">
      <c r="A74" s="20" t="s">
        <v>363</v>
      </c>
      <c r="B74" s="34" t="s">
        <v>364</v>
      </c>
      <c r="C74" s="29">
        <v>13614605059</v>
      </c>
      <c r="D74" s="20" t="s">
        <v>365</v>
      </c>
      <c r="E74" s="20" t="s">
        <v>196</v>
      </c>
      <c r="F74" s="24" t="s">
        <v>290</v>
      </c>
    </row>
    <row r="75" spans="1:6">
      <c r="A75" s="20" t="s">
        <v>366</v>
      </c>
      <c r="B75" s="34" t="s">
        <v>367</v>
      </c>
      <c r="C75" s="29">
        <v>18746867237</v>
      </c>
      <c r="D75" s="20" t="s">
        <v>368</v>
      </c>
      <c r="E75" s="20" t="s">
        <v>187</v>
      </c>
      <c r="F75" s="24" t="s">
        <v>290</v>
      </c>
    </row>
    <row r="76" spans="1:6">
      <c r="A76" s="20" t="s">
        <v>369</v>
      </c>
      <c r="B76" s="34" t="s">
        <v>370</v>
      </c>
      <c r="C76" s="29">
        <v>13359579133</v>
      </c>
      <c r="D76" s="20" t="s">
        <v>368</v>
      </c>
      <c r="E76" s="20" t="s">
        <v>187</v>
      </c>
      <c r="F76" s="24" t="s">
        <v>290</v>
      </c>
    </row>
    <row r="77" spans="1:6">
      <c r="A77" s="20" t="s">
        <v>371</v>
      </c>
      <c r="B77" s="34" t="s">
        <v>372</v>
      </c>
      <c r="C77" s="29">
        <v>15146667344</v>
      </c>
      <c r="D77" s="20" t="s">
        <v>368</v>
      </c>
      <c r="E77" s="20" t="s">
        <v>187</v>
      </c>
      <c r="F77" s="24" t="s">
        <v>290</v>
      </c>
    </row>
    <row r="78" spans="1:6">
      <c r="A78" s="20" t="s">
        <v>373</v>
      </c>
      <c r="B78" s="34" t="s">
        <v>374</v>
      </c>
      <c r="C78" s="29">
        <v>15946450494</v>
      </c>
      <c r="D78" s="20" t="s">
        <v>368</v>
      </c>
      <c r="E78" s="20" t="s">
        <v>187</v>
      </c>
      <c r="F78" s="24" t="s">
        <v>290</v>
      </c>
    </row>
    <row r="79" spans="1:6">
      <c r="A79" s="20" t="s">
        <v>375</v>
      </c>
      <c r="B79" s="34" t="s">
        <v>376</v>
      </c>
      <c r="C79" s="29">
        <v>13945255892</v>
      </c>
      <c r="D79" s="20" t="s">
        <v>368</v>
      </c>
      <c r="E79" s="20" t="s">
        <v>187</v>
      </c>
      <c r="F79" s="24" t="s">
        <v>290</v>
      </c>
    </row>
    <row r="80" spans="1:6">
      <c r="A80" s="20" t="s">
        <v>377</v>
      </c>
      <c r="B80" s="34" t="s">
        <v>378</v>
      </c>
      <c r="C80" s="29">
        <v>18045253939</v>
      </c>
      <c r="D80" s="20" t="s">
        <v>368</v>
      </c>
      <c r="E80" s="20" t="s">
        <v>187</v>
      </c>
      <c r="F80" s="24" t="s">
        <v>290</v>
      </c>
    </row>
    <row r="81" spans="1:6">
      <c r="A81" s="20" t="s">
        <v>379</v>
      </c>
      <c r="B81" s="34" t="s">
        <v>380</v>
      </c>
      <c r="C81" s="29">
        <v>18746204000</v>
      </c>
      <c r="D81" s="20" t="s">
        <v>368</v>
      </c>
      <c r="E81" s="20" t="s">
        <v>187</v>
      </c>
      <c r="F81" s="24" t="s">
        <v>290</v>
      </c>
    </row>
    <row r="82" spans="1:6">
      <c r="A82" s="20" t="s">
        <v>381</v>
      </c>
      <c r="B82" s="34" t="s">
        <v>382</v>
      </c>
      <c r="C82" s="29">
        <v>15754521317</v>
      </c>
      <c r="D82" s="20" t="s">
        <v>368</v>
      </c>
      <c r="E82" s="20" t="s">
        <v>187</v>
      </c>
      <c r="F82" s="24" t="s">
        <v>290</v>
      </c>
    </row>
    <row r="83" spans="1:6">
      <c r="A83" s="20" t="s">
        <v>383</v>
      </c>
      <c r="B83" s="20" t="s">
        <v>384</v>
      </c>
      <c r="C83" s="29">
        <v>13115666242</v>
      </c>
      <c r="D83" s="20" t="s">
        <v>368</v>
      </c>
      <c r="E83" s="20" t="s">
        <v>187</v>
      </c>
      <c r="F83" s="24" t="s">
        <v>290</v>
      </c>
    </row>
    <row r="84" spans="1:6">
      <c r="A84" s="20" t="s">
        <v>385</v>
      </c>
      <c r="B84" s="34" t="s">
        <v>386</v>
      </c>
      <c r="C84" s="29">
        <v>19917724519</v>
      </c>
      <c r="D84" s="20" t="s">
        <v>368</v>
      </c>
      <c r="E84" s="20" t="s">
        <v>187</v>
      </c>
      <c r="F84" s="24" t="s">
        <v>290</v>
      </c>
    </row>
    <row r="85" spans="1:6">
      <c r="A85" s="20" t="s">
        <v>387</v>
      </c>
      <c r="B85" s="34" t="s">
        <v>388</v>
      </c>
      <c r="C85" s="29">
        <v>18646461757</v>
      </c>
      <c r="D85" s="20" t="s">
        <v>389</v>
      </c>
      <c r="E85" s="20" t="s">
        <v>187</v>
      </c>
      <c r="F85" s="24" t="s">
        <v>290</v>
      </c>
    </row>
    <row r="86" spans="1:6">
      <c r="A86" s="20" t="s">
        <v>390</v>
      </c>
      <c r="B86" s="34" t="s">
        <v>391</v>
      </c>
      <c r="C86" s="29">
        <v>18946205444</v>
      </c>
      <c r="D86" s="20" t="s">
        <v>392</v>
      </c>
      <c r="E86" s="20" t="s">
        <v>187</v>
      </c>
      <c r="F86" s="24" t="s">
        <v>290</v>
      </c>
    </row>
    <row r="87" spans="1:6">
      <c r="A87" s="20" t="s">
        <v>393</v>
      </c>
      <c r="B87" s="34" t="s">
        <v>394</v>
      </c>
      <c r="C87" s="29">
        <v>19846311177</v>
      </c>
      <c r="D87" s="20" t="s">
        <v>392</v>
      </c>
      <c r="E87" s="20" t="s">
        <v>187</v>
      </c>
      <c r="F87" s="24" t="s">
        <v>290</v>
      </c>
    </row>
    <row r="88" spans="1:6">
      <c r="A88" s="23" t="s">
        <v>395</v>
      </c>
      <c r="B88" s="23" t="s">
        <v>396</v>
      </c>
      <c r="C88" s="23" t="s">
        <v>397</v>
      </c>
      <c r="D88" s="23" t="s">
        <v>398</v>
      </c>
      <c r="E88" s="20" t="s">
        <v>187</v>
      </c>
      <c r="F88" s="30" t="s">
        <v>290</v>
      </c>
    </row>
    <row r="89" spans="1:6">
      <c r="A89" s="20" t="s">
        <v>399</v>
      </c>
      <c r="B89" s="34" t="s">
        <v>400</v>
      </c>
      <c r="C89" s="29">
        <v>13945999796</v>
      </c>
      <c r="D89" s="20" t="s">
        <v>186</v>
      </c>
      <c r="E89" s="20" t="s">
        <v>187</v>
      </c>
      <c r="F89" s="20" t="s">
        <v>401</v>
      </c>
    </row>
    <row r="90" spans="1:6">
      <c r="A90" s="20" t="s">
        <v>402</v>
      </c>
      <c r="B90" s="34" t="s">
        <v>403</v>
      </c>
      <c r="C90" s="29">
        <v>15776592391</v>
      </c>
      <c r="D90" s="20" t="s">
        <v>186</v>
      </c>
      <c r="E90" s="20" t="s">
        <v>187</v>
      </c>
      <c r="F90" s="20" t="s">
        <v>401</v>
      </c>
    </row>
    <row r="91" spans="1:6">
      <c r="A91" s="20" t="s">
        <v>404</v>
      </c>
      <c r="B91" s="34" t="s">
        <v>405</v>
      </c>
      <c r="C91" s="29">
        <v>18245948584</v>
      </c>
      <c r="D91" s="20" t="s">
        <v>186</v>
      </c>
      <c r="E91" s="20" t="s">
        <v>187</v>
      </c>
      <c r="F91" s="20" t="s">
        <v>401</v>
      </c>
    </row>
    <row r="92" spans="1:6">
      <c r="A92" s="20" t="s">
        <v>406</v>
      </c>
      <c r="B92" s="34" t="s">
        <v>407</v>
      </c>
      <c r="C92" s="29">
        <v>13836850675</v>
      </c>
      <c r="D92" s="20" t="s">
        <v>186</v>
      </c>
      <c r="E92" s="20" t="s">
        <v>187</v>
      </c>
      <c r="F92" s="20" t="s">
        <v>401</v>
      </c>
    </row>
    <row r="93" spans="1:6">
      <c r="A93" s="20" t="s">
        <v>404</v>
      </c>
      <c r="B93" s="34" t="s">
        <v>405</v>
      </c>
      <c r="C93" s="29">
        <v>18245948584</v>
      </c>
      <c r="D93" s="20" t="s">
        <v>186</v>
      </c>
      <c r="E93" s="20" t="s">
        <v>196</v>
      </c>
      <c r="F93" s="20" t="s">
        <v>401</v>
      </c>
    </row>
    <row r="94" spans="1:6">
      <c r="A94" s="20" t="s">
        <v>408</v>
      </c>
      <c r="B94" s="34" t="s">
        <v>409</v>
      </c>
      <c r="C94" s="29">
        <v>13030080921</v>
      </c>
      <c r="D94" s="20" t="s">
        <v>410</v>
      </c>
      <c r="E94" s="20" t="s">
        <v>187</v>
      </c>
      <c r="F94" s="20" t="s">
        <v>401</v>
      </c>
    </row>
    <row r="95" spans="1:6">
      <c r="A95" s="20" t="s">
        <v>411</v>
      </c>
      <c r="B95" s="34" t="s">
        <v>412</v>
      </c>
      <c r="C95" s="29">
        <v>13904635596</v>
      </c>
      <c r="D95" s="20" t="s">
        <v>413</v>
      </c>
      <c r="E95" s="20" t="s">
        <v>187</v>
      </c>
      <c r="F95" s="20" t="s">
        <v>401</v>
      </c>
    </row>
    <row r="96" spans="1:6">
      <c r="A96" s="20" t="s">
        <v>414</v>
      </c>
      <c r="B96" s="34" t="s">
        <v>415</v>
      </c>
      <c r="C96" s="29">
        <v>18846112510</v>
      </c>
      <c r="D96" s="20" t="s">
        <v>416</v>
      </c>
      <c r="E96" s="20" t="s">
        <v>187</v>
      </c>
      <c r="F96" s="20" t="s">
        <v>401</v>
      </c>
    </row>
    <row r="97" spans="1:6">
      <c r="A97" s="20" t="s">
        <v>417</v>
      </c>
      <c r="B97" s="34" t="s">
        <v>418</v>
      </c>
      <c r="C97" s="29">
        <v>15845149560</v>
      </c>
      <c r="D97" s="20" t="s">
        <v>419</v>
      </c>
      <c r="E97" s="20" t="s">
        <v>187</v>
      </c>
      <c r="F97" s="20" t="s">
        <v>401</v>
      </c>
    </row>
    <row r="98" spans="1:6">
      <c r="A98" s="20" t="s">
        <v>420</v>
      </c>
      <c r="B98" s="20" t="s">
        <v>421</v>
      </c>
      <c r="C98" s="29">
        <v>13895811502</v>
      </c>
      <c r="D98" s="20" t="s">
        <v>419</v>
      </c>
      <c r="E98" s="20" t="s">
        <v>187</v>
      </c>
      <c r="F98" s="20" t="s">
        <v>401</v>
      </c>
    </row>
    <row r="99" spans="1:6">
      <c r="A99" s="20" t="s">
        <v>422</v>
      </c>
      <c r="B99" s="34" t="s">
        <v>423</v>
      </c>
      <c r="C99" s="29">
        <v>13234656711</v>
      </c>
      <c r="D99" s="20" t="s">
        <v>424</v>
      </c>
      <c r="E99" s="20" t="s">
        <v>187</v>
      </c>
      <c r="F99" s="20" t="s">
        <v>401</v>
      </c>
    </row>
    <row r="100" spans="1:6">
      <c r="A100" s="20" t="s">
        <v>425</v>
      </c>
      <c r="B100" s="34" t="s">
        <v>426</v>
      </c>
      <c r="C100" s="29">
        <v>15636827565</v>
      </c>
      <c r="D100" s="20" t="s">
        <v>424</v>
      </c>
      <c r="E100" s="20" t="s">
        <v>187</v>
      </c>
      <c r="F100" s="20" t="s">
        <v>401</v>
      </c>
    </row>
    <row r="101" spans="1:6">
      <c r="A101" s="20" t="s">
        <v>427</v>
      </c>
      <c r="B101" s="34" t="s">
        <v>428</v>
      </c>
      <c r="C101" s="29">
        <v>18904504802</v>
      </c>
      <c r="D101" s="20" t="s">
        <v>429</v>
      </c>
      <c r="E101" s="20" t="s">
        <v>187</v>
      </c>
      <c r="F101" s="20" t="s">
        <v>401</v>
      </c>
    </row>
    <row r="102" spans="1:6">
      <c r="A102" s="20" t="s">
        <v>430</v>
      </c>
      <c r="B102" s="20" t="s">
        <v>431</v>
      </c>
      <c r="C102" s="29">
        <v>17304510267</v>
      </c>
      <c r="D102" s="20" t="s">
        <v>429</v>
      </c>
      <c r="E102" s="20" t="s">
        <v>196</v>
      </c>
      <c r="F102" s="20" t="s">
        <v>401</v>
      </c>
    </row>
    <row r="103" spans="1:6">
      <c r="A103" s="20" t="s">
        <v>432</v>
      </c>
      <c r="B103" s="34" t="s">
        <v>433</v>
      </c>
      <c r="C103" s="29">
        <v>13251610678</v>
      </c>
      <c r="D103" s="20" t="s">
        <v>434</v>
      </c>
      <c r="E103" s="20" t="s">
        <v>187</v>
      </c>
      <c r="F103" s="20" t="s">
        <v>401</v>
      </c>
    </row>
    <row r="104" spans="1:6">
      <c r="A104" s="20" t="s">
        <v>435</v>
      </c>
      <c r="B104" s="34" t="s">
        <v>436</v>
      </c>
      <c r="C104" s="29">
        <v>15114568542</v>
      </c>
      <c r="D104" s="20" t="s">
        <v>437</v>
      </c>
      <c r="E104" s="20" t="s">
        <v>187</v>
      </c>
      <c r="F104" s="20" t="s">
        <v>401</v>
      </c>
    </row>
    <row r="105" spans="1:6">
      <c r="A105" s="20" t="s">
        <v>438</v>
      </c>
      <c r="B105" s="34" t="s">
        <v>439</v>
      </c>
      <c r="C105" s="29">
        <v>13836042495</v>
      </c>
      <c r="D105" s="20" t="s">
        <v>437</v>
      </c>
      <c r="E105" s="20" t="s">
        <v>187</v>
      </c>
      <c r="F105" s="20" t="s">
        <v>401</v>
      </c>
    </row>
    <row r="106" spans="1:6">
      <c r="A106" s="20" t="s">
        <v>435</v>
      </c>
      <c r="B106" s="34" t="s">
        <v>436</v>
      </c>
      <c r="C106" s="29">
        <v>15114568542</v>
      </c>
      <c r="D106" s="20" t="s">
        <v>437</v>
      </c>
      <c r="E106" s="20" t="s">
        <v>196</v>
      </c>
      <c r="F106" s="20" t="s">
        <v>401</v>
      </c>
    </row>
    <row r="107" spans="1:6">
      <c r="A107" s="20" t="s">
        <v>440</v>
      </c>
      <c r="B107" s="34" t="s">
        <v>441</v>
      </c>
      <c r="C107" s="29">
        <v>18946053096</v>
      </c>
      <c r="D107" s="20" t="s">
        <v>442</v>
      </c>
      <c r="E107" s="20" t="s">
        <v>196</v>
      </c>
      <c r="F107" s="20" t="s">
        <v>401</v>
      </c>
    </row>
    <row r="108" spans="1:6">
      <c r="A108" s="20" t="s">
        <v>443</v>
      </c>
      <c r="B108" s="34" t="s">
        <v>444</v>
      </c>
      <c r="C108" s="29">
        <v>13614512750</v>
      </c>
      <c r="D108" s="20" t="s">
        <v>445</v>
      </c>
      <c r="E108" s="20" t="s">
        <v>187</v>
      </c>
      <c r="F108" s="20" t="s">
        <v>401</v>
      </c>
    </row>
    <row r="109" spans="1:6">
      <c r="A109" s="20" t="s">
        <v>446</v>
      </c>
      <c r="B109" s="34" t="s">
        <v>447</v>
      </c>
      <c r="C109" s="29">
        <v>18704612193</v>
      </c>
      <c r="D109" s="20" t="s">
        <v>448</v>
      </c>
      <c r="E109" s="20" t="s">
        <v>187</v>
      </c>
      <c r="F109" s="20" t="s">
        <v>401</v>
      </c>
    </row>
    <row r="110" spans="1:6">
      <c r="A110" s="20" t="s">
        <v>449</v>
      </c>
      <c r="B110" s="34" t="s">
        <v>450</v>
      </c>
      <c r="C110" s="29">
        <v>18245942400</v>
      </c>
      <c r="D110" s="20" t="s">
        <v>271</v>
      </c>
      <c r="E110" s="20" t="s">
        <v>187</v>
      </c>
      <c r="F110" s="20" t="s">
        <v>401</v>
      </c>
    </row>
    <row r="111" spans="1:6">
      <c r="A111" s="20" t="s">
        <v>451</v>
      </c>
      <c r="B111" s="34" t="s">
        <v>452</v>
      </c>
      <c r="C111" s="29">
        <v>18745923199</v>
      </c>
      <c r="D111" s="20" t="s">
        <v>271</v>
      </c>
      <c r="E111" s="20" t="s">
        <v>187</v>
      </c>
      <c r="F111" s="20" t="s">
        <v>401</v>
      </c>
    </row>
    <row r="112" spans="1:6">
      <c r="A112" s="20" t="s">
        <v>453</v>
      </c>
      <c r="B112" s="34" t="s">
        <v>454</v>
      </c>
      <c r="C112" s="29">
        <v>13936150801</v>
      </c>
      <c r="D112" s="20" t="s">
        <v>455</v>
      </c>
      <c r="E112" s="20" t="s">
        <v>187</v>
      </c>
      <c r="F112" s="20" t="s">
        <v>401</v>
      </c>
    </row>
    <row r="113" spans="1:6">
      <c r="A113" s="20" t="s">
        <v>456</v>
      </c>
      <c r="B113" s="20" t="s">
        <v>457</v>
      </c>
      <c r="C113" s="29">
        <v>13763418514</v>
      </c>
      <c r="D113" s="20" t="s">
        <v>458</v>
      </c>
      <c r="E113" s="20" t="s">
        <v>187</v>
      </c>
      <c r="F113" s="20" t="s">
        <v>401</v>
      </c>
    </row>
    <row r="114" spans="1:6">
      <c r="A114" s="20" t="s">
        <v>459</v>
      </c>
      <c r="B114" s="34" t="s">
        <v>460</v>
      </c>
      <c r="C114" s="29">
        <v>18346514081</v>
      </c>
      <c r="D114" s="20" t="s">
        <v>461</v>
      </c>
      <c r="E114" s="20" t="s">
        <v>187</v>
      </c>
      <c r="F114" s="20" t="s">
        <v>401</v>
      </c>
    </row>
    <row r="115" spans="1:6">
      <c r="A115" s="20" t="s">
        <v>462</v>
      </c>
      <c r="B115" s="34" t="s">
        <v>463</v>
      </c>
      <c r="C115" s="29">
        <v>13199529695</v>
      </c>
      <c r="D115" s="20" t="s">
        <v>464</v>
      </c>
      <c r="E115" s="20" t="s">
        <v>187</v>
      </c>
      <c r="F115" s="20" t="s">
        <v>401</v>
      </c>
    </row>
    <row r="116" spans="1:6">
      <c r="A116" s="20" t="s">
        <v>465</v>
      </c>
      <c r="B116" s="34" t="s">
        <v>466</v>
      </c>
      <c r="C116" s="29">
        <v>13694557576</v>
      </c>
      <c r="D116" s="20" t="s">
        <v>464</v>
      </c>
      <c r="E116" s="20" t="s">
        <v>187</v>
      </c>
      <c r="F116" s="20" t="s">
        <v>401</v>
      </c>
    </row>
    <row r="117" spans="1:6">
      <c r="A117" s="20" t="s">
        <v>467</v>
      </c>
      <c r="B117" s="34" t="s">
        <v>468</v>
      </c>
      <c r="C117" s="29">
        <v>13244589252</v>
      </c>
      <c r="D117" s="20" t="s">
        <v>464</v>
      </c>
      <c r="E117" s="20" t="s">
        <v>196</v>
      </c>
      <c r="F117" s="20" t="s">
        <v>401</v>
      </c>
    </row>
    <row r="118" spans="1:6">
      <c r="A118" s="20" t="s">
        <v>469</v>
      </c>
      <c r="B118" s="20" t="s">
        <v>470</v>
      </c>
      <c r="C118" s="29">
        <v>13945030211</v>
      </c>
      <c r="D118" s="20" t="s">
        <v>471</v>
      </c>
      <c r="E118" s="20" t="s">
        <v>187</v>
      </c>
      <c r="F118" s="20" t="s">
        <v>401</v>
      </c>
    </row>
    <row r="119" spans="1:6">
      <c r="A119" s="20" t="s">
        <v>472</v>
      </c>
      <c r="B119" s="34" t="s">
        <v>473</v>
      </c>
      <c r="C119" s="29">
        <v>17545786693</v>
      </c>
      <c r="D119" s="20" t="s">
        <v>471</v>
      </c>
      <c r="E119" s="20" t="s">
        <v>187</v>
      </c>
      <c r="F119" s="20" t="s">
        <v>401</v>
      </c>
    </row>
    <row r="120" spans="1:6">
      <c r="A120" s="20" t="s">
        <v>474</v>
      </c>
      <c r="B120" s="34" t="s">
        <v>475</v>
      </c>
      <c r="C120" s="29">
        <v>15246744185</v>
      </c>
      <c r="D120" s="20" t="s">
        <v>476</v>
      </c>
      <c r="E120" s="20" t="s">
        <v>187</v>
      </c>
      <c r="F120" s="20" t="s">
        <v>401</v>
      </c>
    </row>
    <row r="121" spans="1:6">
      <c r="A121" s="20" t="s">
        <v>477</v>
      </c>
      <c r="B121" s="34" t="s">
        <v>478</v>
      </c>
      <c r="C121" s="29">
        <v>13766500332</v>
      </c>
      <c r="D121" s="20" t="s">
        <v>479</v>
      </c>
      <c r="E121" s="20" t="s">
        <v>187</v>
      </c>
      <c r="F121" s="20" t="s">
        <v>401</v>
      </c>
    </row>
    <row r="122" spans="1:6">
      <c r="A122" s="20" t="s">
        <v>480</v>
      </c>
      <c r="B122" s="34" t="s">
        <v>481</v>
      </c>
      <c r="C122" s="29">
        <v>13263653171</v>
      </c>
      <c r="D122" s="20" t="s">
        <v>479</v>
      </c>
      <c r="E122" s="20" t="s">
        <v>187</v>
      </c>
      <c r="F122" s="20" t="s">
        <v>401</v>
      </c>
    </row>
    <row r="123" spans="1:6">
      <c r="A123" s="20" t="s">
        <v>482</v>
      </c>
      <c r="B123" s="34" t="s">
        <v>483</v>
      </c>
      <c r="C123" s="29">
        <v>13019772020</v>
      </c>
      <c r="D123" s="20" t="s">
        <v>282</v>
      </c>
      <c r="E123" s="20" t="s">
        <v>187</v>
      </c>
      <c r="F123" s="20" t="s">
        <v>401</v>
      </c>
    </row>
    <row r="124" spans="1:6">
      <c r="A124" s="20" t="s">
        <v>484</v>
      </c>
      <c r="B124" s="34" t="s">
        <v>485</v>
      </c>
      <c r="C124" s="29">
        <v>13704664398</v>
      </c>
      <c r="D124" s="20" t="s">
        <v>282</v>
      </c>
      <c r="E124" s="20" t="s">
        <v>187</v>
      </c>
      <c r="F124" s="20" t="s">
        <v>401</v>
      </c>
    </row>
    <row r="125" spans="1:6">
      <c r="A125" s="20" t="s">
        <v>486</v>
      </c>
      <c r="B125" s="34" t="s">
        <v>487</v>
      </c>
      <c r="C125" s="29">
        <v>15393835666</v>
      </c>
      <c r="D125" s="20" t="s">
        <v>282</v>
      </c>
      <c r="E125" s="20" t="s">
        <v>187</v>
      </c>
      <c r="F125" s="20" t="s">
        <v>401</v>
      </c>
    </row>
    <row r="126" spans="1:6">
      <c r="A126" s="20" t="s">
        <v>488</v>
      </c>
      <c r="B126" s="34" t="s">
        <v>489</v>
      </c>
      <c r="C126" s="29">
        <v>15046882801</v>
      </c>
      <c r="D126" s="20" t="s">
        <v>490</v>
      </c>
      <c r="E126" s="20" t="s">
        <v>187</v>
      </c>
      <c r="F126" s="24" t="s">
        <v>491</v>
      </c>
    </row>
    <row r="127" spans="1:6">
      <c r="A127" s="20" t="s">
        <v>492</v>
      </c>
      <c r="B127" s="34" t="s">
        <v>493</v>
      </c>
      <c r="C127" s="29">
        <v>18645914300</v>
      </c>
      <c r="D127" s="20" t="s">
        <v>494</v>
      </c>
      <c r="E127" s="20" t="s">
        <v>187</v>
      </c>
      <c r="F127" s="24" t="s">
        <v>491</v>
      </c>
    </row>
    <row r="128" spans="1:6">
      <c r="A128" s="20" t="s">
        <v>495</v>
      </c>
      <c r="B128" s="34" t="s">
        <v>496</v>
      </c>
      <c r="C128" s="29">
        <v>18245903767</v>
      </c>
      <c r="D128" s="20" t="s">
        <v>494</v>
      </c>
      <c r="E128" s="20" t="s">
        <v>187</v>
      </c>
      <c r="F128" s="24" t="s">
        <v>491</v>
      </c>
    </row>
    <row r="129" spans="1:6">
      <c r="A129" s="20" t="s">
        <v>497</v>
      </c>
      <c r="B129" s="34" t="s">
        <v>498</v>
      </c>
      <c r="C129" s="29">
        <v>13836940119</v>
      </c>
      <c r="D129" s="20" t="s">
        <v>494</v>
      </c>
      <c r="E129" s="20" t="s">
        <v>187</v>
      </c>
      <c r="F129" s="24" t="s">
        <v>491</v>
      </c>
    </row>
    <row r="130" spans="1:6">
      <c r="A130" s="20" t="s">
        <v>499</v>
      </c>
      <c r="B130" s="34" t="s">
        <v>500</v>
      </c>
      <c r="C130" s="29">
        <v>13604643287</v>
      </c>
      <c r="D130" s="20" t="s">
        <v>494</v>
      </c>
      <c r="E130" s="20" t="s">
        <v>187</v>
      </c>
      <c r="F130" s="24" t="s">
        <v>491</v>
      </c>
    </row>
    <row r="131" spans="1:6">
      <c r="A131" s="20" t="s">
        <v>501</v>
      </c>
      <c r="B131" s="34" t="s">
        <v>502</v>
      </c>
      <c r="C131" s="29">
        <v>18845515552</v>
      </c>
      <c r="D131" s="20" t="s">
        <v>503</v>
      </c>
      <c r="E131" s="20" t="s">
        <v>187</v>
      </c>
      <c r="F131" s="24" t="s">
        <v>491</v>
      </c>
    </row>
    <row r="132" spans="1:6">
      <c r="A132" s="20" t="s">
        <v>504</v>
      </c>
      <c r="B132" s="20" t="s">
        <v>505</v>
      </c>
      <c r="C132" s="29">
        <v>15146464798</v>
      </c>
      <c r="D132" s="20" t="s">
        <v>503</v>
      </c>
      <c r="E132" s="20" t="s">
        <v>187</v>
      </c>
      <c r="F132" s="24" t="s">
        <v>491</v>
      </c>
    </row>
    <row r="133" spans="1:6">
      <c r="A133" s="20" t="s">
        <v>506</v>
      </c>
      <c r="B133" s="34" t="s">
        <v>507</v>
      </c>
      <c r="C133" s="29">
        <v>16724635444</v>
      </c>
      <c r="D133" s="20" t="s">
        <v>508</v>
      </c>
      <c r="E133" s="20" t="s">
        <v>187</v>
      </c>
      <c r="F133" s="24" t="s">
        <v>491</v>
      </c>
    </row>
    <row r="134" spans="1:6">
      <c r="A134" s="20" t="s">
        <v>509</v>
      </c>
      <c r="B134" s="34" t="s">
        <v>510</v>
      </c>
      <c r="C134" s="29">
        <v>18944599189</v>
      </c>
      <c r="D134" s="20" t="s">
        <v>252</v>
      </c>
      <c r="E134" s="20" t="s">
        <v>187</v>
      </c>
      <c r="F134" s="24" t="s">
        <v>491</v>
      </c>
    </row>
    <row r="135" spans="1:6">
      <c r="A135" s="20" t="s">
        <v>511</v>
      </c>
      <c r="B135" s="34" t="s">
        <v>512</v>
      </c>
      <c r="C135" s="29">
        <v>13339502820</v>
      </c>
      <c r="D135" s="20" t="s">
        <v>252</v>
      </c>
      <c r="E135" s="20" t="s">
        <v>187</v>
      </c>
      <c r="F135" s="24" t="s">
        <v>491</v>
      </c>
    </row>
    <row r="136" spans="1:6">
      <c r="A136" s="20" t="s">
        <v>513</v>
      </c>
      <c r="B136" s="34" t="s">
        <v>514</v>
      </c>
      <c r="C136" s="29">
        <v>15241776456</v>
      </c>
      <c r="D136" s="20" t="s">
        <v>515</v>
      </c>
      <c r="E136" s="20" t="s">
        <v>187</v>
      </c>
      <c r="F136" s="24" t="s">
        <v>491</v>
      </c>
    </row>
    <row r="137" spans="1:6">
      <c r="A137" s="20" t="s">
        <v>516</v>
      </c>
      <c r="B137" s="34" t="s">
        <v>517</v>
      </c>
      <c r="C137" s="29">
        <v>19930888744</v>
      </c>
      <c r="D137" s="20" t="s">
        <v>515</v>
      </c>
      <c r="E137" s="20" t="s">
        <v>187</v>
      </c>
      <c r="F137" s="24" t="s">
        <v>491</v>
      </c>
    </row>
    <row r="138" spans="1:6">
      <c r="A138" s="20" t="s">
        <v>518</v>
      </c>
      <c r="B138" s="34" t="s">
        <v>519</v>
      </c>
      <c r="C138" s="29">
        <v>15174562727</v>
      </c>
      <c r="D138" s="20" t="s">
        <v>515</v>
      </c>
      <c r="E138" s="20" t="s">
        <v>196</v>
      </c>
      <c r="F138" s="24" t="s">
        <v>491</v>
      </c>
    </row>
    <row r="139" spans="1:6">
      <c r="A139" s="20" t="s">
        <v>520</v>
      </c>
      <c r="B139" s="34" t="s">
        <v>521</v>
      </c>
      <c r="C139" s="29">
        <v>15898458815</v>
      </c>
      <c r="D139" s="20" t="s">
        <v>522</v>
      </c>
      <c r="E139" s="20" t="s">
        <v>196</v>
      </c>
      <c r="F139" s="24" t="s">
        <v>491</v>
      </c>
    </row>
    <row r="140" spans="1:6">
      <c r="A140" s="20" t="s">
        <v>523</v>
      </c>
      <c r="B140" s="34" t="s">
        <v>524</v>
      </c>
      <c r="C140" s="29">
        <v>15145560036</v>
      </c>
      <c r="D140" s="20" t="s">
        <v>525</v>
      </c>
      <c r="E140" s="20" t="s">
        <v>187</v>
      </c>
      <c r="F140" s="24" t="s">
        <v>491</v>
      </c>
    </row>
    <row r="141" spans="1:6">
      <c r="A141" s="20" t="s">
        <v>526</v>
      </c>
      <c r="B141" s="34" t="s">
        <v>527</v>
      </c>
      <c r="C141" s="29">
        <v>15245430627</v>
      </c>
      <c r="D141" s="20" t="s">
        <v>165</v>
      </c>
      <c r="E141" s="20" t="s">
        <v>187</v>
      </c>
      <c r="F141" s="24" t="s">
        <v>491</v>
      </c>
    </row>
    <row r="142" spans="1:6">
      <c r="A142" s="20" t="s">
        <v>528</v>
      </c>
      <c r="B142" s="34" t="s">
        <v>529</v>
      </c>
      <c r="C142" s="29">
        <v>18445477444</v>
      </c>
      <c r="D142" s="20" t="s">
        <v>165</v>
      </c>
      <c r="E142" s="20" t="s">
        <v>187</v>
      </c>
      <c r="F142" s="24" t="s">
        <v>491</v>
      </c>
    </row>
    <row r="143" spans="1:6">
      <c r="A143" s="20" t="s">
        <v>166</v>
      </c>
      <c r="B143" s="34" t="s">
        <v>167</v>
      </c>
      <c r="C143" s="29">
        <v>15946534033</v>
      </c>
      <c r="D143" s="20" t="s">
        <v>168</v>
      </c>
      <c r="E143" s="20" t="s">
        <v>187</v>
      </c>
      <c r="F143" s="24" t="s">
        <v>491</v>
      </c>
    </row>
    <row r="144" spans="1:6">
      <c r="A144" s="20" t="s">
        <v>530</v>
      </c>
      <c r="B144" s="34" t="s">
        <v>531</v>
      </c>
      <c r="C144" s="29">
        <v>15765410877</v>
      </c>
      <c r="D144" s="20" t="s">
        <v>168</v>
      </c>
      <c r="E144" s="20" t="s">
        <v>187</v>
      </c>
      <c r="F144" s="24" t="s">
        <v>491</v>
      </c>
    </row>
    <row r="145" spans="1:6">
      <c r="A145" s="20" t="s">
        <v>173</v>
      </c>
      <c r="B145" s="34" t="s">
        <v>174</v>
      </c>
      <c r="C145" s="29">
        <v>13029782836</v>
      </c>
      <c r="D145" s="20" t="s">
        <v>168</v>
      </c>
      <c r="E145" s="20" t="s">
        <v>187</v>
      </c>
      <c r="F145" s="24" t="s">
        <v>491</v>
      </c>
    </row>
    <row r="146" spans="1:6">
      <c r="A146" s="20" t="s">
        <v>532</v>
      </c>
      <c r="B146" s="20" t="s">
        <v>533</v>
      </c>
      <c r="C146" s="29">
        <v>18745409515</v>
      </c>
      <c r="D146" s="20" t="s">
        <v>168</v>
      </c>
      <c r="E146" s="20" t="s">
        <v>187</v>
      </c>
      <c r="F146" s="24" t="s">
        <v>491</v>
      </c>
    </row>
    <row r="147" spans="1:6">
      <c r="A147" s="20" t="s">
        <v>530</v>
      </c>
      <c r="B147" s="34" t="s">
        <v>531</v>
      </c>
      <c r="C147" s="29">
        <v>15765410877</v>
      </c>
      <c r="D147" s="20" t="s">
        <v>168</v>
      </c>
      <c r="E147" s="20" t="s">
        <v>196</v>
      </c>
      <c r="F147" s="24" t="s">
        <v>491</v>
      </c>
    </row>
    <row r="148" spans="1:6">
      <c r="A148" s="20" t="s">
        <v>171</v>
      </c>
      <c r="B148" s="34" t="s">
        <v>172</v>
      </c>
      <c r="C148" s="29">
        <v>15845180059</v>
      </c>
      <c r="D148" s="20" t="s">
        <v>168</v>
      </c>
      <c r="E148" s="20" t="s">
        <v>196</v>
      </c>
      <c r="F148" s="24" t="s">
        <v>491</v>
      </c>
    </row>
    <row r="149" spans="1:6">
      <c r="A149" s="20" t="s">
        <v>169</v>
      </c>
      <c r="B149" s="34" t="s">
        <v>170</v>
      </c>
      <c r="C149" s="29">
        <v>18714541195</v>
      </c>
      <c r="D149" s="20" t="s">
        <v>168</v>
      </c>
      <c r="E149" s="20" t="s">
        <v>196</v>
      </c>
      <c r="F149" s="24" t="s">
        <v>491</v>
      </c>
    </row>
    <row r="150" spans="1:6">
      <c r="A150" s="20" t="s">
        <v>532</v>
      </c>
      <c r="B150" s="20" t="s">
        <v>533</v>
      </c>
      <c r="C150" s="29">
        <v>18745409515</v>
      </c>
      <c r="D150" s="20" t="s">
        <v>168</v>
      </c>
      <c r="E150" s="20" t="s">
        <v>196</v>
      </c>
      <c r="F150" s="24" t="s">
        <v>491</v>
      </c>
    </row>
    <row r="151" spans="1:6">
      <c r="A151" s="20" t="s">
        <v>534</v>
      </c>
      <c r="B151" s="34" t="s">
        <v>535</v>
      </c>
      <c r="C151" s="29">
        <v>15246716763</v>
      </c>
      <c r="D151" s="20" t="s">
        <v>536</v>
      </c>
      <c r="E151" s="20" t="s">
        <v>187</v>
      </c>
      <c r="F151" s="24" t="s">
        <v>491</v>
      </c>
    </row>
    <row r="152" spans="1:6">
      <c r="A152" s="20" t="s">
        <v>537</v>
      </c>
      <c r="B152" s="34" t="s">
        <v>538</v>
      </c>
      <c r="C152" s="29">
        <v>15331924947</v>
      </c>
      <c r="D152" s="20" t="s">
        <v>539</v>
      </c>
      <c r="E152" s="20" t="s">
        <v>187</v>
      </c>
      <c r="F152" s="24" t="s">
        <v>491</v>
      </c>
    </row>
    <row r="153" spans="1:6">
      <c r="A153" s="20" t="s">
        <v>540</v>
      </c>
      <c r="B153" s="34" t="s">
        <v>541</v>
      </c>
      <c r="C153" s="29">
        <v>15145530772</v>
      </c>
      <c r="D153" s="20" t="s">
        <v>539</v>
      </c>
      <c r="E153" s="20" t="s">
        <v>187</v>
      </c>
      <c r="F153" s="24" t="s">
        <v>491</v>
      </c>
    </row>
    <row r="154" spans="1:6">
      <c r="A154" s="20" t="s">
        <v>542</v>
      </c>
      <c r="B154" s="34" t="s">
        <v>543</v>
      </c>
      <c r="C154" s="29">
        <v>13104021231</v>
      </c>
      <c r="D154" s="20" t="s">
        <v>544</v>
      </c>
      <c r="E154" s="20" t="s">
        <v>187</v>
      </c>
      <c r="F154" s="24" t="s">
        <v>491</v>
      </c>
    </row>
    <row r="155" spans="1:6">
      <c r="A155" s="20" t="s">
        <v>545</v>
      </c>
      <c r="B155" s="34" t="s">
        <v>546</v>
      </c>
      <c r="C155" s="29">
        <v>13763583337</v>
      </c>
      <c r="D155" s="20" t="s">
        <v>544</v>
      </c>
      <c r="E155" s="20" t="s">
        <v>187</v>
      </c>
      <c r="F155" s="24" t="s">
        <v>491</v>
      </c>
    </row>
    <row r="156" spans="1:6">
      <c r="A156" s="20" t="s">
        <v>547</v>
      </c>
      <c r="B156" s="34" t="s">
        <v>548</v>
      </c>
      <c r="C156" s="29">
        <v>13946860626</v>
      </c>
      <c r="D156" s="20" t="s">
        <v>549</v>
      </c>
      <c r="E156" s="20" t="s">
        <v>196</v>
      </c>
      <c r="F156" s="24" t="s">
        <v>491</v>
      </c>
    </row>
    <row r="157" spans="1:6">
      <c r="A157" s="20" t="s">
        <v>550</v>
      </c>
      <c r="B157" s="20" t="s">
        <v>551</v>
      </c>
      <c r="C157" s="29">
        <v>18846718781</v>
      </c>
      <c r="D157" s="20" t="s">
        <v>549</v>
      </c>
      <c r="E157" s="20" t="s">
        <v>196</v>
      </c>
      <c r="F157" s="24" t="s">
        <v>491</v>
      </c>
    </row>
    <row r="158" spans="1:6">
      <c r="A158" s="20" t="s">
        <v>552</v>
      </c>
      <c r="B158" s="34" t="s">
        <v>553</v>
      </c>
      <c r="C158" s="29">
        <v>15124015337</v>
      </c>
      <c r="D158" s="20" t="s">
        <v>549</v>
      </c>
      <c r="E158" s="20" t="s">
        <v>196</v>
      </c>
      <c r="F158" s="24" t="s">
        <v>491</v>
      </c>
    </row>
    <row r="159" spans="1:6">
      <c r="A159" s="20" t="s">
        <v>554</v>
      </c>
      <c r="B159" s="34" t="s">
        <v>555</v>
      </c>
      <c r="C159" s="29">
        <v>18345818560</v>
      </c>
      <c r="D159" s="20" t="s">
        <v>549</v>
      </c>
      <c r="E159" s="20" t="s">
        <v>196</v>
      </c>
      <c r="F159" s="24" t="s">
        <v>491</v>
      </c>
    </row>
    <row r="160" spans="1:6">
      <c r="A160" s="20" t="s">
        <v>556</v>
      </c>
      <c r="B160" s="34" t="s">
        <v>557</v>
      </c>
      <c r="C160" s="29">
        <v>13846068498</v>
      </c>
      <c r="D160" s="20" t="s">
        <v>549</v>
      </c>
      <c r="E160" s="20" t="s">
        <v>196</v>
      </c>
      <c r="F160" s="24" t="s">
        <v>491</v>
      </c>
    </row>
  </sheetData>
  <autoFilter xmlns:etc="http://www.wps.cn/officeDocument/2017/etCustomData" ref="A2:F160" etc:filterBottomFollowUsedRange="0">
    <sortState ref="A3:F160">
      <sortCondition ref="F2"/>
    </sortState>
    <extLst/>
  </autoFilter>
  <mergeCells count="1">
    <mergeCell ref="A1:F1"/>
  </mergeCells>
  <conditionalFormatting sqref="A157:A160">
    <cfRule type="duplicateValues" dxfId="0" priority="2"/>
  </conditionalFormatting>
  <conditionalFormatting sqref="B157:B160">
    <cfRule type="duplicateValues" dxfId="1" priority="1"/>
  </conditionalFormatting>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90"/>
  <sheetViews>
    <sheetView topLeftCell="A166" workbookViewId="0">
      <selection activeCell="A1" sqref="A1:F1"/>
    </sheetView>
  </sheetViews>
  <sheetFormatPr defaultColWidth="9" defaultRowHeight="13.5" outlineLevelCol="5"/>
  <cols>
    <col min="1" max="1" width="7.875" customWidth="1"/>
    <col min="2" max="2" width="20.375" customWidth="1"/>
    <col min="3" max="3" width="13" customWidth="1"/>
    <col min="4" max="4" width="52" customWidth="1"/>
    <col min="5" max="5" width="17.375" customWidth="1"/>
    <col min="6" max="6" width="14.75" customWidth="1"/>
  </cols>
  <sheetData>
    <row r="1" ht="34" customHeight="1" spans="1:6">
      <c r="A1" s="1" t="s">
        <v>558</v>
      </c>
      <c r="B1" s="2"/>
      <c r="C1" s="2"/>
      <c r="D1" s="2"/>
      <c r="E1" s="2"/>
      <c r="F1" s="2"/>
    </row>
    <row r="2" ht="21" customHeight="1" spans="1:6">
      <c r="A2" s="17" t="s">
        <v>1</v>
      </c>
      <c r="B2" s="17" t="s">
        <v>2</v>
      </c>
      <c r="C2" s="17" t="s">
        <v>3</v>
      </c>
      <c r="D2" s="17" t="s">
        <v>4</v>
      </c>
      <c r="E2" s="18" t="s">
        <v>5</v>
      </c>
      <c r="F2" s="19" t="s">
        <v>6</v>
      </c>
    </row>
    <row r="3" spans="1:6">
      <c r="A3" s="20" t="s">
        <v>559</v>
      </c>
      <c r="B3" s="20" t="str">
        <f>"211421197901195454"</f>
        <v>211421197901195454</v>
      </c>
      <c r="C3" s="20" t="str">
        <f>"15245958918"</f>
        <v>15245958918</v>
      </c>
      <c r="D3" s="20" t="str">
        <f>"大庆信实中瑞燃气技术服务有限公司"</f>
        <v>大庆信实中瑞燃气技术服务有限公司</v>
      </c>
      <c r="E3" s="21" t="s">
        <v>560</v>
      </c>
      <c r="F3" s="20" t="s">
        <v>561</v>
      </c>
    </row>
    <row r="4" spans="1:6">
      <c r="A4" s="20" t="s">
        <v>562</v>
      </c>
      <c r="B4" s="20" t="str">
        <f>"232326198802024751"</f>
        <v>232326198802024751</v>
      </c>
      <c r="C4" s="20" t="str">
        <f>"15331904440"</f>
        <v>15331904440</v>
      </c>
      <c r="D4" s="20" t="str">
        <f>"大庆信实中瑞燃气技术服务有限公司"</f>
        <v>大庆信实中瑞燃气技术服务有限公司</v>
      </c>
      <c r="E4" s="21" t="s">
        <v>560</v>
      </c>
      <c r="F4" s="20" t="s">
        <v>561</v>
      </c>
    </row>
    <row r="5" spans="1:6">
      <c r="A5" s="20" t="s">
        <v>563</v>
      </c>
      <c r="B5" s="20" t="str">
        <f>"230622197811106454"</f>
        <v>230622197811106454</v>
      </c>
      <c r="C5" s="20" t="str">
        <f>"15045983393"</f>
        <v>15045983393</v>
      </c>
      <c r="D5" s="20" t="str">
        <f>"大庆信实中瑞燃气技术服务有限公司"</f>
        <v>大庆信实中瑞燃气技术服务有限公司</v>
      </c>
      <c r="E5" s="21" t="s">
        <v>560</v>
      </c>
      <c r="F5" s="20" t="s">
        <v>561</v>
      </c>
    </row>
    <row r="6" spans="1:6">
      <c r="A6" s="20" t="s">
        <v>564</v>
      </c>
      <c r="B6" s="20" t="str">
        <f>"220203198110161516"</f>
        <v>220203198110161516</v>
      </c>
      <c r="C6" s="20" t="str">
        <f>"15645908256"</f>
        <v>15645908256</v>
      </c>
      <c r="D6" s="20" t="str">
        <f>"哈尔滨坤恒电子技术有限公司"</f>
        <v>哈尔滨坤恒电子技术有限公司</v>
      </c>
      <c r="E6" s="21" t="s">
        <v>560</v>
      </c>
      <c r="F6" s="20" t="s">
        <v>561</v>
      </c>
    </row>
    <row r="7" spans="1:6">
      <c r="A7" s="20" t="s">
        <v>565</v>
      </c>
      <c r="B7" s="20" t="str">
        <f>"230127199804131815"</f>
        <v>230127199804131815</v>
      </c>
      <c r="C7" s="20" t="str">
        <f>"15344518323"</f>
        <v>15344518323</v>
      </c>
      <c r="D7" s="20" t="str">
        <f>"哈尔滨坤恒电子技术有限公司"</f>
        <v>哈尔滨坤恒电子技术有限公司</v>
      </c>
      <c r="E7" s="21" t="s">
        <v>560</v>
      </c>
      <c r="F7" s="20" t="s">
        <v>561</v>
      </c>
    </row>
    <row r="8" spans="1:6">
      <c r="A8" s="20" t="s">
        <v>123</v>
      </c>
      <c r="B8" s="20" t="str">
        <f>"230103197503051678"</f>
        <v>230103197503051678</v>
      </c>
      <c r="C8" s="20" t="str">
        <f>"13936258897"</f>
        <v>13936258897</v>
      </c>
      <c r="D8" s="20" t="str">
        <f t="shared" ref="D8:D25" si="0">"哈尔滨中庆燃气有限责任公司"</f>
        <v>哈尔滨中庆燃气有限责任公司</v>
      </c>
      <c r="E8" s="21" t="s">
        <v>560</v>
      </c>
      <c r="F8" s="20" t="s">
        <v>561</v>
      </c>
    </row>
    <row r="9" spans="1:6">
      <c r="A9" s="20" t="s">
        <v>566</v>
      </c>
      <c r="B9" s="20" t="str">
        <f>"230105197006060517"</f>
        <v>230105197006060517</v>
      </c>
      <c r="C9" s="20" t="str">
        <f>"13936134840"</f>
        <v>13936134840</v>
      </c>
      <c r="D9" s="20" t="str">
        <f t="shared" si="0"/>
        <v>哈尔滨中庆燃气有限责任公司</v>
      </c>
      <c r="E9" s="21" t="s">
        <v>560</v>
      </c>
      <c r="F9" s="20" t="s">
        <v>561</v>
      </c>
    </row>
    <row r="10" spans="1:6">
      <c r="A10" s="20" t="s">
        <v>567</v>
      </c>
      <c r="B10" s="20" t="str">
        <f>"230102197011290430"</f>
        <v>230102197011290430</v>
      </c>
      <c r="C10" s="20" t="str">
        <f>"15663870057"</f>
        <v>15663870057</v>
      </c>
      <c r="D10" s="20" t="str">
        <f t="shared" si="0"/>
        <v>哈尔滨中庆燃气有限责任公司</v>
      </c>
      <c r="E10" s="21" t="s">
        <v>560</v>
      </c>
      <c r="F10" s="20" t="s">
        <v>561</v>
      </c>
    </row>
    <row r="11" spans="1:6">
      <c r="A11" s="20" t="s">
        <v>568</v>
      </c>
      <c r="B11" s="20" t="str">
        <f>"230102198005091640"</f>
        <v>230102198005091640</v>
      </c>
      <c r="C11" s="20" t="str">
        <f>"13351003319"</f>
        <v>13351003319</v>
      </c>
      <c r="D11" s="20" t="str">
        <f t="shared" si="0"/>
        <v>哈尔滨中庆燃气有限责任公司</v>
      </c>
      <c r="E11" s="21" t="s">
        <v>560</v>
      </c>
      <c r="F11" s="20" t="s">
        <v>561</v>
      </c>
    </row>
    <row r="12" spans="1:6">
      <c r="A12" s="20" t="s">
        <v>569</v>
      </c>
      <c r="B12" s="20" t="str">
        <f>"370126198905268415"</f>
        <v>370126198905268415</v>
      </c>
      <c r="C12" s="20" t="str">
        <f>"18346133363"</f>
        <v>18346133363</v>
      </c>
      <c r="D12" s="20" t="str">
        <f t="shared" si="0"/>
        <v>哈尔滨中庆燃气有限责任公司</v>
      </c>
      <c r="E12" s="21" t="s">
        <v>560</v>
      </c>
      <c r="F12" s="20" t="s">
        <v>561</v>
      </c>
    </row>
    <row r="13" spans="1:6">
      <c r="A13" s="20" t="s">
        <v>570</v>
      </c>
      <c r="B13" s="20" t="str">
        <f>"230102197010254112"</f>
        <v>230102197010254112</v>
      </c>
      <c r="C13" s="20" t="str">
        <f>"18946089031"</f>
        <v>18946089031</v>
      </c>
      <c r="D13" s="20" t="str">
        <f t="shared" si="0"/>
        <v>哈尔滨中庆燃气有限责任公司</v>
      </c>
      <c r="E13" s="21" t="s">
        <v>560</v>
      </c>
      <c r="F13" s="20" t="s">
        <v>561</v>
      </c>
    </row>
    <row r="14" spans="1:6">
      <c r="A14" s="20" t="s">
        <v>571</v>
      </c>
      <c r="B14" s="20" t="str">
        <f>"230103196909054612"</f>
        <v>230103196909054612</v>
      </c>
      <c r="C14" s="20" t="str">
        <f>"13039966656"</f>
        <v>13039966656</v>
      </c>
      <c r="D14" s="20" t="str">
        <f t="shared" si="0"/>
        <v>哈尔滨中庆燃气有限责任公司</v>
      </c>
      <c r="E14" s="21" t="s">
        <v>560</v>
      </c>
      <c r="F14" s="20" t="s">
        <v>561</v>
      </c>
    </row>
    <row r="15" spans="1:6">
      <c r="A15" s="20" t="s">
        <v>96</v>
      </c>
      <c r="B15" s="20" t="str">
        <f>"230231199709033520"</f>
        <v>230231199709033520</v>
      </c>
      <c r="C15" s="20" t="str">
        <f>"13836123873"</f>
        <v>13836123873</v>
      </c>
      <c r="D15" s="20" t="str">
        <f t="shared" si="0"/>
        <v>哈尔滨中庆燃气有限责任公司</v>
      </c>
      <c r="E15" s="21" t="s">
        <v>560</v>
      </c>
      <c r="F15" s="20" t="s">
        <v>561</v>
      </c>
    </row>
    <row r="16" spans="1:6">
      <c r="A16" s="20" t="s">
        <v>572</v>
      </c>
      <c r="B16" s="20" t="str">
        <f>"23010319901028363x"</f>
        <v>23010319901028363x</v>
      </c>
      <c r="C16" s="20" t="str">
        <f>"15104508193"</f>
        <v>15104508193</v>
      </c>
      <c r="D16" s="20" t="str">
        <f t="shared" si="0"/>
        <v>哈尔滨中庆燃气有限责任公司</v>
      </c>
      <c r="E16" s="21" t="s">
        <v>560</v>
      </c>
      <c r="F16" s="20" t="s">
        <v>561</v>
      </c>
    </row>
    <row r="17" spans="1:6">
      <c r="A17" s="20" t="s">
        <v>573</v>
      </c>
      <c r="B17" s="20" t="str">
        <f>"230103198705034213"</f>
        <v>230103198705034213</v>
      </c>
      <c r="C17" s="20" t="str">
        <f>"13766855332"</f>
        <v>13766855332</v>
      </c>
      <c r="D17" s="20" t="str">
        <f t="shared" si="0"/>
        <v>哈尔滨中庆燃气有限责任公司</v>
      </c>
      <c r="E17" s="21" t="s">
        <v>560</v>
      </c>
      <c r="F17" s="20" t="s">
        <v>561</v>
      </c>
    </row>
    <row r="18" spans="1:6">
      <c r="A18" s="20" t="s">
        <v>574</v>
      </c>
      <c r="B18" s="20" t="str">
        <f>"230302198804174419"</f>
        <v>230302198804174419</v>
      </c>
      <c r="C18" s="20" t="str">
        <f>"15663666616"</f>
        <v>15663666616</v>
      </c>
      <c r="D18" s="20" t="str">
        <f t="shared" si="0"/>
        <v>哈尔滨中庆燃气有限责任公司</v>
      </c>
      <c r="E18" s="21" t="s">
        <v>560</v>
      </c>
      <c r="F18" s="20" t="s">
        <v>561</v>
      </c>
    </row>
    <row r="19" spans="1:6">
      <c r="A19" s="20" t="s">
        <v>575</v>
      </c>
      <c r="B19" s="20" t="str">
        <f>"230102198006124344"</f>
        <v>230102198006124344</v>
      </c>
      <c r="C19" s="20" t="str">
        <f>"15765512349"</f>
        <v>15765512349</v>
      </c>
      <c r="D19" s="20" t="str">
        <f t="shared" si="0"/>
        <v>哈尔滨中庆燃气有限责任公司</v>
      </c>
      <c r="E19" s="21" t="s">
        <v>560</v>
      </c>
      <c r="F19" s="20" t="s">
        <v>561</v>
      </c>
    </row>
    <row r="20" spans="1:6">
      <c r="A20" s="20" t="s">
        <v>576</v>
      </c>
      <c r="B20" s="20" t="str">
        <f>"230102198111174810"</f>
        <v>230102198111174810</v>
      </c>
      <c r="C20" s="20" t="str">
        <f>"15045698818"</f>
        <v>15045698818</v>
      </c>
      <c r="D20" s="20" t="str">
        <f t="shared" si="0"/>
        <v>哈尔滨中庆燃气有限责任公司</v>
      </c>
      <c r="E20" s="21" t="s">
        <v>560</v>
      </c>
      <c r="F20" s="20" t="s">
        <v>561</v>
      </c>
    </row>
    <row r="21" spans="1:6">
      <c r="A21" s="20" t="s">
        <v>577</v>
      </c>
      <c r="B21" s="20" t="str">
        <f>"230104199309193424"</f>
        <v>230104199309193424</v>
      </c>
      <c r="C21" s="20" t="str">
        <f>"13009808927"</f>
        <v>13009808927</v>
      </c>
      <c r="D21" s="20" t="str">
        <f t="shared" si="0"/>
        <v>哈尔滨中庆燃气有限责任公司</v>
      </c>
      <c r="E21" s="21" t="s">
        <v>560</v>
      </c>
      <c r="F21" s="20" t="s">
        <v>561</v>
      </c>
    </row>
    <row r="22" spans="1:6">
      <c r="A22" s="20" t="s">
        <v>578</v>
      </c>
      <c r="B22" s="20" t="str">
        <f>"230102199204231313"</f>
        <v>230102199204231313</v>
      </c>
      <c r="C22" s="20" t="str">
        <f>"13845068813"</f>
        <v>13845068813</v>
      </c>
      <c r="D22" s="20" t="str">
        <f t="shared" si="0"/>
        <v>哈尔滨中庆燃气有限责任公司</v>
      </c>
      <c r="E22" s="21" t="s">
        <v>560</v>
      </c>
      <c r="F22" s="20" t="s">
        <v>561</v>
      </c>
    </row>
    <row r="23" spans="1:6">
      <c r="A23" s="20" t="s">
        <v>579</v>
      </c>
      <c r="B23" s="20" t="str">
        <f>"230105198203110311"</f>
        <v>230105198203110311</v>
      </c>
      <c r="C23" s="20" t="str">
        <f>"19846038106"</f>
        <v>19846038106</v>
      </c>
      <c r="D23" s="20" t="str">
        <f t="shared" si="0"/>
        <v>哈尔滨中庆燃气有限责任公司</v>
      </c>
      <c r="E23" s="21" t="s">
        <v>560</v>
      </c>
      <c r="F23" s="20" t="s">
        <v>561</v>
      </c>
    </row>
    <row r="24" spans="1:6">
      <c r="A24" s="20" t="s">
        <v>580</v>
      </c>
      <c r="B24" s="20" t="str">
        <f>"230103197304094296"</f>
        <v>230103197304094296</v>
      </c>
      <c r="C24" s="20" t="str">
        <f>"15804600080"</f>
        <v>15804600080</v>
      </c>
      <c r="D24" s="20" t="str">
        <f t="shared" si="0"/>
        <v>哈尔滨中庆燃气有限责任公司</v>
      </c>
      <c r="E24" s="21" t="s">
        <v>560</v>
      </c>
      <c r="F24" s="20" t="s">
        <v>561</v>
      </c>
    </row>
    <row r="25" spans="1:6">
      <c r="A25" s="20" t="s">
        <v>581</v>
      </c>
      <c r="B25" s="20" t="str">
        <f>"23010519870223102X"</f>
        <v>23010519870223102X</v>
      </c>
      <c r="C25" s="20" t="str">
        <f>"13703620453"</f>
        <v>13703620453</v>
      </c>
      <c r="D25" s="20" t="str">
        <f t="shared" si="0"/>
        <v>哈尔滨中庆燃气有限责任公司</v>
      </c>
      <c r="E25" s="21" t="s">
        <v>560</v>
      </c>
      <c r="F25" s="20" t="s">
        <v>561</v>
      </c>
    </row>
    <row r="26" spans="1:6">
      <c r="A26" s="20" t="s">
        <v>582</v>
      </c>
      <c r="B26" s="20" t="str">
        <f>"232321196805071229"</f>
        <v>232321196805071229</v>
      </c>
      <c r="C26" s="20" t="str">
        <f>"13199013332"</f>
        <v>13199013332</v>
      </c>
      <c r="D26" s="20" t="str">
        <f>"海伦兴隆燃气有限公司"</f>
        <v>海伦兴隆燃气有限公司</v>
      </c>
      <c r="E26" s="21" t="s">
        <v>560</v>
      </c>
      <c r="F26" s="20" t="s">
        <v>561</v>
      </c>
    </row>
    <row r="27" spans="1:6">
      <c r="A27" s="20" t="s">
        <v>583</v>
      </c>
      <c r="B27" s="20" t="str">
        <f>"231102199907261755"</f>
        <v>231102199907261755</v>
      </c>
      <c r="C27" s="20" t="str">
        <f>"15214566565"</f>
        <v>15214566565</v>
      </c>
      <c r="D27" s="20" t="str">
        <f>"黑河中燃城市燃气发展有限公司"</f>
        <v>黑河中燃城市燃气发展有限公司</v>
      </c>
      <c r="E27" s="21" t="s">
        <v>560</v>
      </c>
      <c r="F27" s="20" t="s">
        <v>561</v>
      </c>
    </row>
    <row r="28" spans="1:6">
      <c r="A28" s="20" t="s">
        <v>584</v>
      </c>
      <c r="B28" s="20" t="str">
        <f>"230522198802041061"</f>
        <v>230522198802041061</v>
      </c>
      <c r="C28" s="20" t="str">
        <f>"18104697576"</f>
        <v>18104697576</v>
      </c>
      <c r="D28" s="20" t="str">
        <f>"黑龙江红兴隆农垦中燃城市燃气发展有限公司"</f>
        <v>黑龙江红兴隆农垦中燃城市燃气发展有限公司</v>
      </c>
      <c r="E28" s="21" t="s">
        <v>560</v>
      </c>
      <c r="F28" s="20" t="s">
        <v>561</v>
      </c>
    </row>
    <row r="29" spans="1:6">
      <c r="A29" s="20" t="s">
        <v>585</v>
      </c>
      <c r="B29" s="20" t="str">
        <f>"230804197206291338"</f>
        <v>230804197206291338</v>
      </c>
      <c r="C29" s="20" t="str">
        <f>"13303681512"</f>
        <v>13303681512</v>
      </c>
      <c r="D29" s="20" t="str">
        <f>"黑龙江省宝泉岭农垦中燃城市燃气发展有限公司"</f>
        <v>黑龙江省宝泉岭农垦中燃城市燃气发展有限公司</v>
      </c>
      <c r="E29" s="21" t="s">
        <v>560</v>
      </c>
      <c r="F29" s="20" t="s">
        <v>561</v>
      </c>
    </row>
    <row r="30" spans="1:6">
      <c r="A30" s="20" t="s">
        <v>586</v>
      </c>
      <c r="B30" s="20" t="str">
        <f>"232302198910081357"</f>
        <v>232302198910081357</v>
      </c>
      <c r="C30" s="20" t="str">
        <f>"15330085557"</f>
        <v>15330085557</v>
      </c>
      <c r="D30" s="20" t="str">
        <f>"黑龙江省路丰天然气销售有限公司"</f>
        <v>黑龙江省路丰天然气销售有限公司</v>
      </c>
      <c r="E30" s="21" t="s">
        <v>560</v>
      </c>
      <c r="F30" s="20" t="s">
        <v>561</v>
      </c>
    </row>
    <row r="31" spans="1:6">
      <c r="A31" s="20" t="s">
        <v>587</v>
      </c>
      <c r="B31" s="20" t="str">
        <f>"230228197204090039"</f>
        <v>230228197204090039</v>
      </c>
      <c r="C31" s="20" t="str">
        <f>"18846604926"</f>
        <v>18846604926</v>
      </c>
      <c r="D31" s="20" t="str">
        <f>"林甸县昊鑫燃气供应有限公司"</f>
        <v>林甸县昊鑫燃气供应有限公司</v>
      </c>
      <c r="E31" s="21" t="s">
        <v>560</v>
      </c>
      <c r="F31" s="20" t="s">
        <v>561</v>
      </c>
    </row>
    <row r="32" spans="1:6">
      <c r="A32" s="20" t="s">
        <v>588</v>
      </c>
      <c r="B32" s="20" t="str">
        <f>"230623198708040056"</f>
        <v>230623198708040056</v>
      </c>
      <c r="C32" s="20" t="str">
        <f>"13136822456"</f>
        <v>13136822456</v>
      </c>
      <c r="D32" s="20" t="str">
        <f>"林甸中石油昆仑燃气有限公司"</f>
        <v>林甸中石油昆仑燃气有限公司</v>
      </c>
      <c r="E32" s="21" t="s">
        <v>560</v>
      </c>
      <c r="F32" s="20" t="s">
        <v>561</v>
      </c>
    </row>
    <row r="33" spans="1:6">
      <c r="A33" s="20" t="s">
        <v>589</v>
      </c>
      <c r="B33" s="20" t="str">
        <f>"230623200108271459"</f>
        <v>230623200108271459</v>
      </c>
      <c r="C33" s="20" t="str">
        <f>"15344591567"</f>
        <v>15344591567</v>
      </c>
      <c r="D33" s="20" t="str">
        <f>"林甸中石油昆仑燃气有限公司"</f>
        <v>林甸中石油昆仑燃气有限公司</v>
      </c>
      <c r="E33" s="21" t="s">
        <v>560</v>
      </c>
      <c r="F33" s="20" t="s">
        <v>561</v>
      </c>
    </row>
    <row r="34" spans="1:6">
      <c r="A34" s="20" t="s">
        <v>590</v>
      </c>
      <c r="B34" s="20" t="str">
        <f>"231003198603093226"</f>
        <v>231003198603093226</v>
      </c>
      <c r="C34" s="20" t="str">
        <f>"13604637123"</f>
        <v>13604637123</v>
      </c>
      <c r="D34" s="20" t="str">
        <f>"牡丹江中燃城市燃气发展有限公司"</f>
        <v>牡丹江中燃城市燃气发展有限公司</v>
      </c>
      <c r="E34" s="21" t="s">
        <v>560</v>
      </c>
      <c r="F34" s="20" t="s">
        <v>561</v>
      </c>
    </row>
    <row r="35" spans="1:6">
      <c r="A35" s="20" t="s">
        <v>591</v>
      </c>
      <c r="B35" s="20" t="str">
        <f>"230521199409140619"</f>
        <v>230521199409140619</v>
      </c>
      <c r="C35" s="20" t="str">
        <f>"15846833870"</f>
        <v>15846833870</v>
      </c>
      <c r="D35" s="20" t="str">
        <f t="shared" ref="D35:D37" si="1">"双鸭山中燃城市燃气发展有限公司"</f>
        <v>双鸭山中燃城市燃气发展有限公司</v>
      </c>
      <c r="E35" s="21" t="s">
        <v>560</v>
      </c>
      <c r="F35" s="20" t="s">
        <v>561</v>
      </c>
    </row>
    <row r="36" spans="1:6">
      <c r="A36" s="20" t="s">
        <v>592</v>
      </c>
      <c r="B36" s="20" t="str">
        <f>"230503197809260028"</f>
        <v>230503197809260028</v>
      </c>
      <c r="C36" s="20" t="str">
        <f>"13199222455"</f>
        <v>13199222455</v>
      </c>
      <c r="D36" s="20" t="str">
        <f t="shared" si="1"/>
        <v>双鸭山中燃城市燃气发展有限公司</v>
      </c>
      <c r="E36" s="21" t="s">
        <v>560</v>
      </c>
      <c r="F36" s="20" t="s">
        <v>561</v>
      </c>
    </row>
    <row r="37" spans="1:6">
      <c r="A37" s="20" t="s">
        <v>593</v>
      </c>
      <c r="B37" s="20" t="str">
        <f>"230826198802243220"</f>
        <v>230826198802243220</v>
      </c>
      <c r="C37" s="20" t="str">
        <f>"13864671332"</f>
        <v>13864671332</v>
      </c>
      <c r="D37" s="20" t="str">
        <f t="shared" si="1"/>
        <v>双鸭山中燃城市燃气发展有限公司</v>
      </c>
      <c r="E37" s="21" t="s">
        <v>560</v>
      </c>
      <c r="F37" s="20" t="s">
        <v>561</v>
      </c>
    </row>
    <row r="38" spans="1:6">
      <c r="A38" s="20" t="s">
        <v>594</v>
      </c>
      <c r="B38" s="20" t="str">
        <f>"230206199403160512"</f>
        <v>230206199403160512</v>
      </c>
      <c r="C38" s="20" t="str">
        <f>"13945296912"</f>
        <v>13945296912</v>
      </c>
      <c r="D38" s="20" t="str">
        <f>"四川巨能齐齐哈尔梅里斯天然气有限公司"</f>
        <v>四川巨能齐齐哈尔梅里斯天然气有限公司</v>
      </c>
      <c r="E38" s="21" t="s">
        <v>560</v>
      </c>
      <c r="F38" s="20" t="s">
        <v>561</v>
      </c>
    </row>
    <row r="39" spans="1:6">
      <c r="A39" s="20" t="s">
        <v>595</v>
      </c>
      <c r="B39" s="20" t="str">
        <f>"232321197804179013"</f>
        <v>232321197804179013</v>
      </c>
      <c r="C39" s="20" t="str">
        <f>"13163590722"</f>
        <v>13163590722</v>
      </c>
      <c r="D39" s="20" t="str">
        <f>"绥化农垦晟泰天然气加气站"</f>
        <v>绥化农垦晟泰天然气加气站</v>
      </c>
      <c r="E39" s="21" t="s">
        <v>560</v>
      </c>
      <c r="F39" s="20" t="s">
        <v>561</v>
      </c>
    </row>
    <row r="40" spans="1:6">
      <c r="A40" s="20" t="s">
        <v>596</v>
      </c>
      <c r="B40" s="20" t="str">
        <f>"232301199611203455"</f>
        <v>232301199611203455</v>
      </c>
      <c r="C40" s="20" t="str">
        <f>"13836411910"</f>
        <v>13836411910</v>
      </c>
      <c r="D40" s="20" t="str">
        <f t="shared" ref="D40:D42" si="2">"绥化新奥燃气有限公司"</f>
        <v>绥化新奥燃气有限公司</v>
      </c>
      <c r="E40" s="21" t="s">
        <v>560</v>
      </c>
      <c r="F40" s="20" t="s">
        <v>561</v>
      </c>
    </row>
    <row r="41" spans="1:6">
      <c r="A41" s="20" t="s">
        <v>597</v>
      </c>
      <c r="B41" s="20" t="str">
        <f>"232301198102120032"</f>
        <v>232301198102120032</v>
      </c>
      <c r="C41" s="20" t="str">
        <f>"18846558222"</f>
        <v>18846558222</v>
      </c>
      <c r="D41" s="20" t="str">
        <f t="shared" si="2"/>
        <v>绥化新奥燃气有限公司</v>
      </c>
      <c r="E41" s="21" t="s">
        <v>560</v>
      </c>
      <c r="F41" s="20" t="s">
        <v>561</v>
      </c>
    </row>
    <row r="42" spans="1:6">
      <c r="A42" s="20" t="s">
        <v>598</v>
      </c>
      <c r="B42" s="20" t="str">
        <f>"232301199105086815"</f>
        <v>232301199105086815</v>
      </c>
      <c r="C42" s="20" t="str">
        <f>"13224552799"</f>
        <v>13224552799</v>
      </c>
      <c r="D42" s="20" t="str">
        <f t="shared" si="2"/>
        <v>绥化新奥燃气有限公司</v>
      </c>
      <c r="E42" s="21" t="s">
        <v>560</v>
      </c>
      <c r="F42" s="20" t="s">
        <v>561</v>
      </c>
    </row>
    <row r="43" spans="1:6">
      <c r="A43" s="20" t="s">
        <v>599</v>
      </c>
      <c r="B43" s="20" t="str">
        <f>"230828198208210939"</f>
        <v>230828198208210939</v>
      </c>
      <c r="C43" s="20" t="str">
        <f>"15245434400"</f>
        <v>15245434400</v>
      </c>
      <c r="D43" s="20" t="str">
        <f>"汤原县喜鹤燃气有限责任公司"</f>
        <v>汤原县喜鹤燃气有限责任公司</v>
      </c>
      <c r="E43" s="21" t="s">
        <v>560</v>
      </c>
      <c r="F43" s="20" t="s">
        <v>561</v>
      </c>
    </row>
    <row r="44" spans="1:6">
      <c r="A44" s="20" t="s">
        <v>600</v>
      </c>
      <c r="B44" s="20" t="str">
        <f>"230828199209120913"</f>
        <v>230828199209120913</v>
      </c>
      <c r="C44" s="20" t="str">
        <f>"18645426823"</f>
        <v>18645426823</v>
      </c>
      <c r="D44" s="20" t="str">
        <f>"汤原县喜鹤燃气有限责任公司"</f>
        <v>汤原县喜鹤燃气有限责任公司</v>
      </c>
      <c r="E44" s="21" t="s">
        <v>560</v>
      </c>
      <c r="F44" s="20" t="s">
        <v>561</v>
      </c>
    </row>
    <row r="45" spans="1:6">
      <c r="A45" s="20" t="s">
        <v>601</v>
      </c>
      <c r="B45" s="20" t="str">
        <f>"230828197804228057"</f>
        <v>230828197804228057</v>
      </c>
      <c r="C45" s="20" t="str">
        <f>"15245439316"</f>
        <v>15245439316</v>
      </c>
      <c r="D45" s="20" t="str">
        <f>"汤原中燃城市燃气发展有限公司"</f>
        <v>汤原中燃城市燃气发展有限公司</v>
      </c>
      <c r="E45" s="21" t="s">
        <v>560</v>
      </c>
      <c r="F45" s="20" t="s">
        <v>561</v>
      </c>
    </row>
    <row r="46" spans="1:6">
      <c r="A46" s="20" t="s">
        <v>602</v>
      </c>
      <c r="B46" s="20" t="str">
        <f>"232303198912257017"</f>
        <v>232303198912257017</v>
      </c>
      <c r="C46" s="20" t="str">
        <f>"17745361907"</f>
        <v>17745361907</v>
      </c>
      <c r="D46" s="20" t="str">
        <f>"肇东市鸿发远恒天然气经营有限公司"</f>
        <v>肇东市鸿发远恒天然气经营有限公司</v>
      </c>
      <c r="E46" s="21" t="s">
        <v>560</v>
      </c>
      <c r="F46" s="20" t="s">
        <v>561</v>
      </c>
    </row>
    <row r="47" spans="1:6">
      <c r="A47" s="22" t="s">
        <v>603</v>
      </c>
      <c r="B47" s="22" t="s">
        <v>604</v>
      </c>
      <c r="C47" s="22" t="s">
        <v>605</v>
      </c>
      <c r="D47" s="22" t="s">
        <v>606</v>
      </c>
      <c r="E47" s="21" t="s">
        <v>560</v>
      </c>
      <c r="F47" s="20" t="s">
        <v>561</v>
      </c>
    </row>
    <row r="48" spans="1:6">
      <c r="A48" s="22" t="s">
        <v>607</v>
      </c>
      <c r="B48" s="22" t="s">
        <v>608</v>
      </c>
      <c r="C48" s="22" t="s">
        <v>609</v>
      </c>
      <c r="D48" s="22" t="s">
        <v>398</v>
      </c>
      <c r="E48" s="21" t="s">
        <v>560</v>
      </c>
      <c r="F48" s="20" t="s">
        <v>561</v>
      </c>
    </row>
    <row r="49" spans="1:6">
      <c r="A49" s="22" t="s">
        <v>610</v>
      </c>
      <c r="B49" s="22" t="s">
        <v>611</v>
      </c>
      <c r="C49" s="22" t="s">
        <v>612</v>
      </c>
      <c r="D49" s="23" t="s">
        <v>613</v>
      </c>
      <c r="E49" s="21" t="s">
        <v>560</v>
      </c>
      <c r="F49" s="20" t="s">
        <v>561</v>
      </c>
    </row>
    <row r="50" spans="1:6">
      <c r="A50" s="22" t="s">
        <v>614</v>
      </c>
      <c r="B50" s="22" t="s">
        <v>615</v>
      </c>
      <c r="C50" s="22" t="s">
        <v>616</v>
      </c>
      <c r="D50" s="23" t="s">
        <v>617</v>
      </c>
      <c r="E50" s="21" t="s">
        <v>560</v>
      </c>
      <c r="F50" s="20" t="s">
        <v>561</v>
      </c>
    </row>
    <row r="51" spans="1:6">
      <c r="A51" s="20" t="s">
        <v>618</v>
      </c>
      <c r="B51" s="20" t="str">
        <f>"231026199901234022"</f>
        <v>231026199901234022</v>
      </c>
      <c r="C51" s="20" t="str">
        <f>"18846766175"</f>
        <v>18846766175</v>
      </c>
      <c r="D51" s="20" t="str">
        <f t="shared" ref="D51:D100" si="3">"哈尔滨中庆燃气有限责任公司"</f>
        <v>哈尔滨中庆燃气有限责任公司</v>
      </c>
      <c r="E51" s="21" t="s">
        <v>619</v>
      </c>
      <c r="F51" s="24" t="s">
        <v>620</v>
      </c>
    </row>
    <row r="52" spans="1:6">
      <c r="A52" s="20" t="s">
        <v>53</v>
      </c>
      <c r="B52" s="20" t="str">
        <f>"230104198306222328"</f>
        <v>230104198306222328</v>
      </c>
      <c r="C52" s="20" t="str">
        <f>"15804628306"</f>
        <v>15804628306</v>
      </c>
      <c r="D52" s="20" t="str">
        <f t="shared" si="3"/>
        <v>哈尔滨中庆燃气有限责任公司</v>
      </c>
      <c r="E52" s="21" t="s">
        <v>619</v>
      </c>
      <c r="F52" s="24" t="s">
        <v>620</v>
      </c>
    </row>
    <row r="53" spans="1:6">
      <c r="A53" s="20" t="s">
        <v>621</v>
      </c>
      <c r="B53" s="20" t="str">
        <f>"232330198609092028"</f>
        <v>232330198609092028</v>
      </c>
      <c r="C53" s="20" t="str">
        <f>"15804606611"</f>
        <v>15804606611</v>
      </c>
      <c r="D53" s="20" t="str">
        <f t="shared" si="3"/>
        <v>哈尔滨中庆燃气有限责任公司</v>
      </c>
      <c r="E53" s="21" t="s">
        <v>619</v>
      </c>
      <c r="F53" s="24" t="s">
        <v>620</v>
      </c>
    </row>
    <row r="54" spans="1:6">
      <c r="A54" s="20" t="s">
        <v>622</v>
      </c>
      <c r="B54" s="20" t="str">
        <f>"230108198201051222"</f>
        <v>230108198201051222</v>
      </c>
      <c r="C54" s="20" t="str">
        <f>"18686833793"</f>
        <v>18686833793</v>
      </c>
      <c r="D54" s="20" t="str">
        <f t="shared" si="3"/>
        <v>哈尔滨中庆燃气有限责任公司</v>
      </c>
      <c r="E54" s="21" t="s">
        <v>619</v>
      </c>
      <c r="F54" s="24" t="s">
        <v>620</v>
      </c>
    </row>
    <row r="55" spans="1:6">
      <c r="A55" s="20" t="s">
        <v>623</v>
      </c>
      <c r="B55" s="20" t="str">
        <f>"23010619821105001X"</f>
        <v>23010619821105001X</v>
      </c>
      <c r="C55" s="20" t="str">
        <f>"18646107733"</f>
        <v>18646107733</v>
      </c>
      <c r="D55" s="20" t="str">
        <f t="shared" si="3"/>
        <v>哈尔滨中庆燃气有限责任公司</v>
      </c>
      <c r="E55" s="21" t="s">
        <v>619</v>
      </c>
      <c r="F55" s="24" t="s">
        <v>620</v>
      </c>
    </row>
    <row r="56" spans="1:6">
      <c r="A56" s="20" t="s">
        <v>624</v>
      </c>
      <c r="B56" s="20" t="str">
        <f>"232302199402184418"</f>
        <v>232302199402184418</v>
      </c>
      <c r="C56" s="20" t="str">
        <f>"18245540243"</f>
        <v>18245540243</v>
      </c>
      <c r="D56" s="20" t="str">
        <f t="shared" si="3"/>
        <v>哈尔滨中庆燃气有限责任公司</v>
      </c>
      <c r="E56" s="21" t="s">
        <v>619</v>
      </c>
      <c r="F56" s="24" t="s">
        <v>620</v>
      </c>
    </row>
    <row r="57" spans="1:6">
      <c r="A57" s="20" t="s">
        <v>625</v>
      </c>
      <c r="B57" s="20" t="str">
        <f>"230104200504120218"</f>
        <v>230104200504120218</v>
      </c>
      <c r="C57" s="20" t="str">
        <f>"15663685833"</f>
        <v>15663685833</v>
      </c>
      <c r="D57" s="20" t="str">
        <f t="shared" si="3"/>
        <v>哈尔滨中庆燃气有限责任公司</v>
      </c>
      <c r="E57" s="21" t="s">
        <v>619</v>
      </c>
      <c r="F57" s="24" t="s">
        <v>620</v>
      </c>
    </row>
    <row r="58" spans="1:6">
      <c r="A58" s="20" t="s">
        <v>626</v>
      </c>
      <c r="B58" s="20" t="str">
        <f>"232128198204020226"</f>
        <v>232128198204020226</v>
      </c>
      <c r="C58" s="20" t="str">
        <f>"15245053335"</f>
        <v>15245053335</v>
      </c>
      <c r="D58" s="20" t="str">
        <f t="shared" si="3"/>
        <v>哈尔滨中庆燃气有限责任公司</v>
      </c>
      <c r="E58" s="21" t="s">
        <v>619</v>
      </c>
      <c r="F58" s="24" t="s">
        <v>620</v>
      </c>
    </row>
    <row r="59" spans="1:6">
      <c r="A59" s="20" t="s">
        <v>627</v>
      </c>
      <c r="B59" s="20" t="str">
        <f>"230108198702061015"</f>
        <v>230108198702061015</v>
      </c>
      <c r="C59" s="20" t="str">
        <f>"18045478000"</f>
        <v>18045478000</v>
      </c>
      <c r="D59" s="20" t="str">
        <f t="shared" si="3"/>
        <v>哈尔滨中庆燃气有限责任公司</v>
      </c>
      <c r="E59" s="21" t="s">
        <v>619</v>
      </c>
      <c r="F59" s="24" t="s">
        <v>620</v>
      </c>
    </row>
    <row r="60" spans="1:6">
      <c r="A60" s="20" t="s">
        <v>628</v>
      </c>
      <c r="B60" s="20" t="str">
        <f>"230103199401294838"</f>
        <v>230103199401294838</v>
      </c>
      <c r="C60" s="20" t="str">
        <f>"13766837470"</f>
        <v>13766837470</v>
      </c>
      <c r="D60" s="20" t="str">
        <f t="shared" si="3"/>
        <v>哈尔滨中庆燃气有限责任公司</v>
      </c>
      <c r="E60" s="21" t="s">
        <v>619</v>
      </c>
      <c r="F60" s="24" t="s">
        <v>620</v>
      </c>
    </row>
    <row r="61" spans="1:6">
      <c r="A61" s="20" t="s">
        <v>629</v>
      </c>
      <c r="B61" s="20" t="str">
        <f>"230229200111090313"</f>
        <v>230229200111090313</v>
      </c>
      <c r="C61" s="20" t="str">
        <f>"15590809383"</f>
        <v>15590809383</v>
      </c>
      <c r="D61" s="20" t="str">
        <f t="shared" si="3"/>
        <v>哈尔滨中庆燃气有限责任公司</v>
      </c>
      <c r="E61" s="21" t="s">
        <v>619</v>
      </c>
      <c r="F61" s="24" t="s">
        <v>620</v>
      </c>
    </row>
    <row r="62" spans="1:6">
      <c r="A62" s="20" t="s">
        <v>630</v>
      </c>
      <c r="B62" s="20" t="str">
        <f>"230102197707251616"</f>
        <v>230102197707251616</v>
      </c>
      <c r="C62" s="20" t="str">
        <f>"18646386611"</f>
        <v>18646386611</v>
      </c>
      <c r="D62" s="20" t="str">
        <f t="shared" si="3"/>
        <v>哈尔滨中庆燃气有限责任公司</v>
      </c>
      <c r="E62" s="21" t="s">
        <v>619</v>
      </c>
      <c r="F62" s="24" t="s">
        <v>620</v>
      </c>
    </row>
    <row r="63" spans="1:6">
      <c r="A63" s="20" t="s">
        <v>631</v>
      </c>
      <c r="B63" s="20" t="str">
        <f>"230103197303280636"</f>
        <v>230103197303280636</v>
      </c>
      <c r="C63" s="20" t="str">
        <f>"13204508433"</f>
        <v>13204508433</v>
      </c>
      <c r="D63" s="20" t="str">
        <f t="shared" si="3"/>
        <v>哈尔滨中庆燃气有限责任公司</v>
      </c>
      <c r="E63" s="21" t="s">
        <v>619</v>
      </c>
      <c r="F63" s="24" t="s">
        <v>620</v>
      </c>
    </row>
    <row r="64" spans="1:6">
      <c r="A64" s="20" t="s">
        <v>632</v>
      </c>
      <c r="B64" s="20" t="str">
        <f>"230121198904285034"</f>
        <v>230121198904285034</v>
      </c>
      <c r="C64" s="20" t="str">
        <f>"13503631699"</f>
        <v>13503631699</v>
      </c>
      <c r="D64" s="20" t="str">
        <f t="shared" si="3"/>
        <v>哈尔滨中庆燃气有限责任公司</v>
      </c>
      <c r="E64" s="21" t="s">
        <v>619</v>
      </c>
      <c r="F64" s="24" t="s">
        <v>620</v>
      </c>
    </row>
    <row r="65" spans="1:6">
      <c r="A65" s="20" t="s">
        <v>633</v>
      </c>
      <c r="B65" s="20" t="str">
        <f>"230126200105250793"</f>
        <v>230126200105250793</v>
      </c>
      <c r="C65" s="20" t="str">
        <f>"15845945889"</f>
        <v>15845945889</v>
      </c>
      <c r="D65" s="20" t="str">
        <f t="shared" si="3"/>
        <v>哈尔滨中庆燃气有限责任公司</v>
      </c>
      <c r="E65" s="21" t="s">
        <v>619</v>
      </c>
      <c r="F65" s="24" t="s">
        <v>620</v>
      </c>
    </row>
    <row r="66" spans="1:6">
      <c r="A66" s="20" t="s">
        <v>634</v>
      </c>
      <c r="B66" s="20" t="str">
        <f>"232331198209220648"</f>
        <v>232331198209220648</v>
      </c>
      <c r="C66" s="20" t="str">
        <f>"13766889990"</f>
        <v>13766889990</v>
      </c>
      <c r="D66" s="20" t="str">
        <f t="shared" si="3"/>
        <v>哈尔滨中庆燃气有限责任公司</v>
      </c>
      <c r="E66" s="21" t="s">
        <v>619</v>
      </c>
      <c r="F66" s="24" t="s">
        <v>620</v>
      </c>
    </row>
    <row r="67" spans="1:6">
      <c r="A67" s="20" t="s">
        <v>635</v>
      </c>
      <c r="B67" s="20" t="str">
        <f>"230183200010274810"</f>
        <v>230183200010274810</v>
      </c>
      <c r="C67" s="20" t="str">
        <f>"18074571462"</f>
        <v>18074571462</v>
      </c>
      <c r="D67" s="20" t="str">
        <f t="shared" si="3"/>
        <v>哈尔滨中庆燃气有限责任公司</v>
      </c>
      <c r="E67" s="21" t="s">
        <v>619</v>
      </c>
      <c r="F67" s="24" t="s">
        <v>620</v>
      </c>
    </row>
    <row r="68" spans="1:6">
      <c r="A68" s="20" t="s">
        <v>636</v>
      </c>
      <c r="B68" s="20" t="str">
        <f>"230203199504090219"</f>
        <v>230203199504090219</v>
      </c>
      <c r="C68" s="20" t="str">
        <f>"18045258235"</f>
        <v>18045258235</v>
      </c>
      <c r="D68" s="20" t="str">
        <f t="shared" si="3"/>
        <v>哈尔滨中庆燃气有限责任公司</v>
      </c>
      <c r="E68" s="21" t="s">
        <v>619</v>
      </c>
      <c r="F68" s="24" t="s">
        <v>620</v>
      </c>
    </row>
    <row r="69" spans="1:6">
      <c r="A69" s="20" t="s">
        <v>637</v>
      </c>
      <c r="B69" s="20" t="str">
        <f>"230106199112190011"</f>
        <v>230106199112190011</v>
      </c>
      <c r="C69" s="20" t="str">
        <f>"13304501179"</f>
        <v>13304501179</v>
      </c>
      <c r="D69" s="20" t="str">
        <f t="shared" si="3"/>
        <v>哈尔滨中庆燃气有限责任公司</v>
      </c>
      <c r="E69" s="21" t="s">
        <v>619</v>
      </c>
      <c r="F69" s="24" t="s">
        <v>620</v>
      </c>
    </row>
    <row r="70" spans="1:6">
      <c r="A70" s="20" t="s">
        <v>638</v>
      </c>
      <c r="B70" s="20" t="str">
        <f>"230102198103184613"</f>
        <v>230102198103184613</v>
      </c>
      <c r="C70" s="20" t="str">
        <f>"13766895311"</f>
        <v>13766895311</v>
      </c>
      <c r="D70" s="20" t="str">
        <f t="shared" si="3"/>
        <v>哈尔滨中庆燃气有限责任公司</v>
      </c>
      <c r="E70" s="21" t="s">
        <v>619</v>
      </c>
      <c r="F70" s="24" t="s">
        <v>620</v>
      </c>
    </row>
    <row r="71" spans="1:6">
      <c r="A71" s="20" t="s">
        <v>639</v>
      </c>
      <c r="B71" s="20" t="str">
        <f>"230105199008230013"</f>
        <v>230105199008230013</v>
      </c>
      <c r="C71" s="20" t="str">
        <f>"15776666689"</f>
        <v>15776666689</v>
      </c>
      <c r="D71" s="20" t="str">
        <f t="shared" si="3"/>
        <v>哈尔滨中庆燃气有限责任公司</v>
      </c>
      <c r="E71" s="21" t="s">
        <v>619</v>
      </c>
      <c r="F71" s="24" t="s">
        <v>620</v>
      </c>
    </row>
    <row r="72" spans="1:6">
      <c r="A72" s="20" t="s">
        <v>640</v>
      </c>
      <c r="B72" s="20" t="str">
        <f>"231182198910171029"</f>
        <v>231182198910171029</v>
      </c>
      <c r="C72" s="20" t="str">
        <f>"15636113032"</f>
        <v>15636113032</v>
      </c>
      <c r="D72" s="20" t="str">
        <f t="shared" si="3"/>
        <v>哈尔滨中庆燃气有限责任公司</v>
      </c>
      <c r="E72" s="21" t="s">
        <v>619</v>
      </c>
      <c r="F72" s="24" t="s">
        <v>620</v>
      </c>
    </row>
    <row r="73" spans="1:6">
      <c r="A73" s="20" t="s">
        <v>641</v>
      </c>
      <c r="B73" s="20" t="str">
        <f>"230125198902204224"</f>
        <v>230125198902204224</v>
      </c>
      <c r="C73" s="20" t="str">
        <f>"15124505528"</f>
        <v>15124505528</v>
      </c>
      <c r="D73" s="20" t="str">
        <f t="shared" si="3"/>
        <v>哈尔滨中庆燃气有限责任公司</v>
      </c>
      <c r="E73" s="21" t="s">
        <v>619</v>
      </c>
      <c r="F73" s="24" t="s">
        <v>620</v>
      </c>
    </row>
    <row r="74" spans="1:6">
      <c r="A74" s="20" t="s">
        <v>509</v>
      </c>
      <c r="B74" s="20" t="str">
        <f>"230105198302272316"</f>
        <v>230105198302272316</v>
      </c>
      <c r="C74" s="20" t="str">
        <f>"13100888773"</f>
        <v>13100888773</v>
      </c>
      <c r="D74" s="20" t="str">
        <f t="shared" si="3"/>
        <v>哈尔滨中庆燃气有限责任公司</v>
      </c>
      <c r="E74" s="21" t="s">
        <v>619</v>
      </c>
      <c r="F74" s="24" t="s">
        <v>620</v>
      </c>
    </row>
    <row r="75" spans="1:6">
      <c r="A75" s="20" t="s">
        <v>642</v>
      </c>
      <c r="B75" s="20" t="str">
        <f>"230104197203162313"</f>
        <v>230104197203162313</v>
      </c>
      <c r="C75" s="20" t="str">
        <f>"15945184611"</f>
        <v>15945184611</v>
      </c>
      <c r="D75" s="20" t="str">
        <f t="shared" si="3"/>
        <v>哈尔滨中庆燃气有限责任公司</v>
      </c>
      <c r="E75" s="21" t="s">
        <v>619</v>
      </c>
      <c r="F75" s="24" t="s">
        <v>620</v>
      </c>
    </row>
    <row r="76" spans="1:6">
      <c r="A76" s="20" t="s">
        <v>643</v>
      </c>
      <c r="B76" s="20" t="str">
        <f>"120104198002133814"</f>
        <v>120104198002133814</v>
      </c>
      <c r="C76" s="20" t="str">
        <f>"17710598734"</f>
        <v>17710598734</v>
      </c>
      <c r="D76" s="20" t="str">
        <f t="shared" si="3"/>
        <v>哈尔滨中庆燃气有限责任公司</v>
      </c>
      <c r="E76" s="21" t="s">
        <v>619</v>
      </c>
      <c r="F76" s="24" t="s">
        <v>620</v>
      </c>
    </row>
    <row r="77" spans="1:6">
      <c r="A77" s="20" t="s">
        <v>644</v>
      </c>
      <c r="B77" s="20" t="str">
        <f>"230104197702230210"</f>
        <v>230104197702230210</v>
      </c>
      <c r="C77" s="20" t="str">
        <f>"18204606966"</f>
        <v>18204606966</v>
      </c>
      <c r="D77" s="20" t="str">
        <f t="shared" si="3"/>
        <v>哈尔滨中庆燃气有限责任公司</v>
      </c>
      <c r="E77" s="21" t="s">
        <v>619</v>
      </c>
      <c r="F77" s="24" t="s">
        <v>620</v>
      </c>
    </row>
    <row r="78" spans="1:6">
      <c r="A78" s="20" t="s">
        <v>645</v>
      </c>
      <c r="B78" s="20" t="str">
        <f>"23010219861219342X"</f>
        <v>23010219861219342X</v>
      </c>
      <c r="C78" s="20" t="str">
        <f>"15244771656"</f>
        <v>15244771656</v>
      </c>
      <c r="D78" s="20" t="str">
        <f t="shared" si="3"/>
        <v>哈尔滨中庆燃气有限责任公司</v>
      </c>
      <c r="E78" s="21" t="s">
        <v>619</v>
      </c>
      <c r="F78" s="24" t="s">
        <v>620</v>
      </c>
    </row>
    <row r="79" spans="1:6">
      <c r="A79" s="20" t="s">
        <v>646</v>
      </c>
      <c r="B79" s="20" t="str">
        <f>"230121199903210617"</f>
        <v>230121199903210617</v>
      </c>
      <c r="C79" s="20" t="str">
        <f>"17645011970"</f>
        <v>17645011970</v>
      </c>
      <c r="D79" s="20" t="str">
        <f t="shared" si="3"/>
        <v>哈尔滨中庆燃气有限责任公司</v>
      </c>
      <c r="E79" s="21" t="s">
        <v>619</v>
      </c>
      <c r="F79" s="24" t="s">
        <v>620</v>
      </c>
    </row>
    <row r="80" spans="1:6">
      <c r="A80" s="20" t="s">
        <v>647</v>
      </c>
      <c r="B80" s="20" t="str">
        <f>"230231200109141013"</f>
        <v>230231200109141013</v>
      </c>
      <c r="C80" s="20" t="str">
        <f>"15245210914"</f>
        <v>15245210914</v>
      </c>
      <c r="D80" s="20" t="str">
        <f t="shared" si="3"/>
        <v>哈尔滨中庆燃气有限责任公司</v>
      </c>
      <c r="E80" s="21" t="s">
        <v>619</v>
      </c>
      <c r="F80" s="24" t="s">
        <v>620</v>
      </c>
    </row>
    <row r="81" spans="1:6">
      <c r="A81" s="20" t="s">
        <v>648</v>
      </c>
      <c r="B81" s="20" t="str">
        <f>"230102198709113414"</f>
        <v>230102198709113414</v>
      </c>
      <c r="C81" s="20" t="str">
        <f>"18249027915"</f>
        <v>18249027915</v>
      </c>
      <c r="D81" s="20" t="str">
        <f t="shared" si="3"/>
        <v>哈尔滨中庆燃气有限责任公司</v>
      </c>
      <c r="E81" s="21" t="s">
        <v>619</v>
      </c>
      <c r="F81" s="24" t="s">
        <v>620</v>
      </c>
    </row>
    <row r="82" spans="1:6">
      <c r="A82" s="20" t="s">
        <v>649</v>
      </c>
      <c r="B82" s="20" t="str">
        <f>"230103198312113631"</f>
        <v>230103198312113631</v>
      </c>
      <c r="C82" s="20" t="str">
        <f>"15645127658"</f>
        <v>15645127658</v>
      </c>
      <c r="D82" s="20" t="str">
        <f t="shared" si="3"/>
        <v>哈尔滨中庆燃气有限责任公司</v>
      </c>
      <c r="E82" s="21" t="s">
        <v>619</v>
      </c>
      <c r="F82" s="24" t="s">
        <v>620</v>
      </c>
    </row>
    <row r="83" spans="1:6">
      <c r="A83" s="20" t="s">
        <v>650</v>
      </c>
      <c r="B83" s="20" t="str">
        <f>"230102198012084115"</f>
        <v>230102198012084115</v>
      </c>
      <c r="C83" s="20" t="str">
        <f>"18745764458"</f>
        <v>18745764458</v>
      </c>
      <c r="D83" s="20" t="str">
        <f t="shared" si="3"/>
        <v>哈尔滨中庆燃气有限责任公司</v>
      </c>
      <c r="E83" s="21" t="s">
        <v>619</v>
      </c>
      <c r="F83" s="24" t="s">
        <v>620</v>
      </c>
    </row>
    <row r="84" spans="1:6">
      <c r="A84" s="20" t="s">
        <v>651</v>
      </c>
      <c r="B84" s="20" t="str">
        <f>"410202198012101025"</f>
        <v>410202198012101025</v>
      </c>
      <c r="C84" s="20" t="str">
        <f>"13383863300"</f>
        <v>13383863300</v>
      </c>
      <c r="D84" s="20" t="str">
        <f t="shared" si="3"/>
        <v>哈尔滨中庆燃气有限责任公司</v>
      </c>
      <c r="E84" s="21" t="s">
        <v>619</v>
      </c>
      <c r="F84" s="24" t="s">
        <v>620</v>
      </c>
    </row>
    <row r="85" spans="1:6">
      <c r="A85" s="20" t="s">
        <v>652</v>
      </c>
      <c r="B85" s="20" t="str">
        <f>"230108199709220618"</f>
        <v>230108199709220618</v>
      </c>
      <c r="C85" s="20" t="str">
        <f>"18846195972"</f>
        <v>18846195972</v>
      </c>
      <c r="D85" s="20" t="str">
        <f t="shared" si="3"/>
        <v>哈尔滨中庆燃气有限责任公司</v>
      </c>
      <c r="E85" s="21" t="s">
        <v>619</v>
      </c>
      <c r="F85" s="24" t="s">
        <v>620</v>
      </c>
    </row>
    <row r="86" spans="1:6">
      <c r="A86" s="20" t="s">
        <v>653</v>
      </c>
      <c r="B86" s="20" t="str">
        <f>"230104197808181226"</f>
        <v>230104197808181226</v>
      </c>
      <c r="C86" s="20" t="str">
        <f>"15846395509"</f>
        <v>15846395509</v>
      </c>
      <c r="D86" s="20" t="str">
        <f t="shared" si="3"/>
        <v>哈尔滨中庆燃气有限责任公司</v>
      </c>
      <c r="E86" s="21" t="s">
        <v>619</v>
      </c>
      <c r="F86" s="24" t="s">
        <v>620</v>
      </c>
    </row>
    <row r="87" spans="1:6">
      <c r="A87" s="20" t="s">
        <v>654</v>
      </c>
      <c r="B87" s="20" t="str">
        <f>"230103198110221618"</f>
        <v>230103198110221618</v>
      </c>
      <c r="C87" s="20" t="str">
        <f>"18145678147"</f>
        <v>18145678147</v>
      </c>
      <c r="D87" s="20" t="str">
        <f t="shared" si="3"/>
        <v>哈尔滨中庆燃气有限责任公司</v>
      </c>
      <c r="E87" s="21" t="s">
        <v>619</v>
      </c>
      <c r="F87" s="24" t="s">
        <v>620</v>
      </c>
    </row>
    <row r="88" spans="1:6">
      <c r="A88" s="20" t="s">
        <v>655</v>
      </c>
      <c r="B88" s="20" t="str">
        <f>"230126199002281882"</f>
        <v>230126199002281882</v>
      </c>
      <c r="C88" s="20" t="str">
        <f>"18645067817"</f>
        <v>18645067817</v>
      </c>
      <c r="D88" s="20" t="str">
        <f t="shared" si="3"/>
        <v>哈尔滨中庆燃气有限责任公司</v>
      </c>
      <c r="E88" s="21" t="s">
        <v>619</v>
      </c>
      <c r="F88" s="24" t="s">
        <v>620</v>
      </c>
    </row>
    <row r="89" spans="1:6">
      <c r="A89" s="20" t="s">
        <v>656</v>
      </c>
      <c r="B89" s="20" t="str">
        <f>"230103200107161925"</f>
        <v>230103200107161925</v>
      </c>
      <c r="C89" s="20" t="str">
        <f>"13304515948"</f>
        <v>13304515948</v>
      </c>
      <c r="D89" s="20" t="str">
        <f t="shared" si="3"/>
        <v>哈尔滨中庆燃气有限责任公司</v>
      </c>
      <c r="E89" s="21" t="s">
        <v>619</v>
      </c>
      <c r="F89" s="24" t="s">
        <v>620</v>
      </c>
    </row>
    <row r="90" spans="1:6">
      <c r="A90" s="20" t="s">
        <v>657</v>
      </c>
      <c r="B90" s="20" t="str">
        <f>"230103198809192814"</f>
        <v>230103198809192814</v>
      </c>
      <c r="C90" s="20" t="str">
        <f>"13654667313"</f>
        <v>13654667313</v>
      </c>
      <c r="D90" s="20" t="str">
        <f t="shared" si="3"/>
        <v>哈尔滨中庆燃气有限责任公司</v>
      </c>
      <c r="E90" s="21" t="s">
        <v>619</v>
      </c>
      <c r="F90" s="24" t="s">
        <v>620</v>
      </c>
    </row>
    <row r="91" spans="1:6">
      <c r="A91" s="20" t="s">
        <v>658</v>
      </c>
      <c r="B91" s="20" t="str">
        <f>"230102198505122116"</f>
        <v>230102198505122116</v>
      </c>
      <c r="C91" s="20" t="str">
        <f>"15611479333"</f>
        <v>15611479333</v>
      </c>
      <c r="D91" s="20" t="str">
        <f t="shared" si="3"/>
        <v>哈尔滨中庆燃气有限责任公司</v>
      </c>
      <c r="E91" s="21" t="s">
        <v>619</v>
      </c>
      <c r="F91" s="24" t="s">
        <v>620</v>
      </c>
    </row>
    <row r="92" spans="1:6">
      <c r="A92" s="20" t="s">
        <v>659</v>
      </c>
      <c r="B92" s="20" t="str">
        <f>"230102198202272854"</f>
        <v>230102198202272854</v>
      </c>
      <c r="C92" s="20" t="str">
        <f>"15326620029"</f>
        <v>15326620029</v>
      </c>
      <c r="D92" s="20" t="str">
        <f t="shared" si="3"/>
        <v>哈尔滨中庆燃气有限责任公司</v>
      </c>
      <c r="E92" s="21" t="s">
        <v>619</v>
      </c>
      <c r="F92" s="24" t="s">
        <v>620</v>
      </c>
    </row>
    <row r="93" spans="1:6">
      <c r="A93" s="20" t="s">
        <v>660</v>
      </c>
      <c r="B93" s="20" t="str">
        <f>"230105199004020326"</f>
        <v>230105199004020326</v>
      </c>
      <c r="C93" s="20" t="str">
        <f>"15204676229"</f>
        <v>15204676229</v>
      </c>
      <c r="D93" s="20" t="str">
        <f t="shared" si="3"/>
        <v>哈尔滨中庆燃气有限责任公司</v>
      </c>
      <c r="E93" s="21" t="s">
        <v>619</v>
      </c>
      <c r="F93" s="24" t="s">
        <v>620</v>
      </c>
    </row>
    <row r="94" spans="1:6">
      <c r="A94" s="20" t="s">
        <v>661</v>
      </c>
      <c r="B94" s="20" t="str">
        <f>"230108199209270416"</f>
        <v>230108199209270416</v>
      </c>
      <c r="C94" s="20" t="str">
        <f>"13136677118"</f>
        <v>13136677118</v>
      </c>
      <c r="D94" s="20" t="str">
        <f t="shared" si="3"/>
        <v>哈尔滨中庆燃气有限责任公司</v>
      </c>
      <c r="E94" s="21" t="s">
        <v>619</v>
      </c>
      <c r="F94" s="24" t="s">
        <v>620</v>
      </c>
    </row>
    <row r="95" spans="1:6">
      <c r="A95" s="20" t="s">
        <v>662</v>
      </c>
      <c r="B95" s="20" t="str">
        <f>"230107198606291535"</f>
        <v>230107198606291535</v>
      </c>
      <c r="C95" s="20" t="str">
        <f>"17758884811"</f>
        <v>17758884811</v>
      </c>
      <c r="D95" s="20" t="str">
        <f t="shared" si="3"/>
        <v>哈尔滨中庆燃气有限责任公司</v>
      </c>
      <c r="E95" s="21" t="s">
        <v>619</v>
      </c>
      <c r="F95" s="24" t="s">
        <v>620</v>
      </c>
    </row>
    <row r="96" spans="1:6">
      <c r="A96" s="20" t="s">
        <v>663</v>
      </c>
      <c r="B96" s="20" t="str">
        <f>"230105198904261622"</f>
        <v>230105198904261622</v>
      </c>
      <c r="C96" s="20" t="str">
        <f>"15004529904"</f>
        <v>15004529904</v>
      </c>
      <c r="D96" s="20" t="str">
        <f t="shared" si="3"/>
        <v>哈尔滨中庆燃气有限责任公司</v>
      </c>
      <c r="E96" s="21" t="s">
        <v>619</v>
      </c>
      <c r="F96" s="24" t="s">
        <v>620</v>
      </c>
    </row>
    <row r="97" spans="1:6">
      <c r="A97" s="20" t="s">
        <v>664</v>
      </c>
      <c r="B97" s="20" t="str">
        <f>"230103198310233218"</f>
        <v>230103198310233218</v>
      </c>
      <c r="C97" s="20" t="str">
        <f>"13614516915"</f>
        <v>13614516915</v>
      </c>
      <c r="D97" s="20" t="str">
        <f t="shared" si="3"/>
        <v>哈尔滨中庆燃气有限责任公司</v>
      </c>
      <c r="E97" s="21" t="s">
        <v>619</v>
      </c>
      <c r="F97" s="24" t="s">
        <v>620</v>
      </c>
    </row>
    <row r="98" spans="1:6">
      <c r="A98" s="20" t="s">
        <v>665</v>
      </c>
      <c r="B98" s="20" t="str">
        <f>"230107198812231015"</f>
        <v>230107198812231015</v>
      </c>
      <c r="C98" s="20" t="str">
        <f>"15546207906"</f>
        <v>15546207906</v>
      </c>
      <c r="D98" s="20" t="str">
        <f t="shared" si="3"/>
        <v>哈尔滨中庆燃气有限责任公司</v>
      </c>
      <c r="E98" s="21" t="s">
        <v>619</v>
      </c>
      <c r="F98" s="24" t="s">
        <v>620</v>
      </c>
    </row>
    <row r="99" spans="1:6">
      <c r="A99" s="20" t="s">
        <v>666</v>
      </c>
      <c r="B99" s="20" t="str">
        <f>"230102198707123213"</f>
        <v>230102198707123213</v>
      </c>
      <c r="C99" s="20" t="str">
        <f>"18686851345"</f>
        <v>18686851345</v>
      </c>
      <c r="D99" s="20" t="str">
        <f t="shared" si="3"/>
        <v>哈尔滨中庆燃气有限责任公司</v>
      </c>
      <c r="E99" s="21" t="s">
        <v>619</v>
      </c>
      <c r="F99" s="24" t="s">
        <v>620</v>
      </c>
    </row>
    <row r="100" spans="1:6">
      <c r="A100" s="20" t="s">
        <v>667</v>
      </c>
      <c r="B100" s="20" t="str">
        <f>"230107198702172018"</f>
        <v>230107198702172018</v>
      </c>
      <c r="C100" s="20" t="str">
        <f>"13936517184"</f>
        <v>13936517184</v>
      </c>
      <c r="D100" s="20" t="str">
        <f t="shared" si="3"/>
        <v>哈尔滨中庆燃气有限责任公司</v>
      </c>
      <c r="E100" s="21" t="s">
        <v>619</v>
      </c>
      <c r="F100" s="24" t="s">
        <v>620</v>
      </c>
    </row>
    <row r="101" spans="1:6">
      <c r="A101" s="20" t="s">
        <v>668</v>
      </c>
      <c r="B101" s="20" t="str">
        <f>"23212619960328321X"</f>
        <v>23212619960328321X</v>
      </c>
      <c r="C101" s="20" t="str">
        <f>"15246787700"</f>
        <v>15246787700</v>
      </c>
      <c r="D101" s="20" t="str">
        <f>"巴彦中奥能源有限公司"</f>
        <v>巴彦中奥能源有限公司</v>
      </c>
      <c r="E101" s="21" t="s">
        <v>619</v>
      </c>
      <c r="F101" s="20" t="s">
        <v>669</v>
      </c>
    </row>
    <row r="102" spans="1:6">
      <c r="A102" s="20" t="s">
        <v>670</v>
      </c>
      <c r="B102" s="20" t="str">
        <f>"230624198607031376"</f>
        <v>230624198607031376</v>
      </c>
      <c r="C102" s="20" t="str">
        <f>"15146699433"</f>
        <v>15146699433</v>
      </c>
      <c r="D102" s="20" t="str">
        <f>"大庆奥德燃气有限公司"</f>
        <v>大庆奥德燃气有限公司</v>
      </c>
      <c r="E102" s="21" t="s">
        <v>619</v>
      </c>
      <c r="F102" s="20" t="s">
        <v>669</v>
      </c>
    </row>
    <row r="103" spans="1:6">
      <c r="A103" s="20" t="s">
        <v>671</v>
      </c>
      <c r="B103" s="20" t="str">
        <f>"230624198505210218"</f>
        <v>230624198505210218</v>
      </c>
      <c r="C103" s="20" t="str">
        <f>"13836927272"</f>
        <v>13836927272</v>
      </c>
      <c r="D103" s="20" t="str">
        <f>"大庆奥德燃气有限公司"</f>
        <v>大庆奥德燃气有限公司</v>
      </c>
      <c r="E103" s="21" t="s">
        <v>619</v>
      </c>
      <c r="F103" s="20" t="s">
        <v>669</v>
      </c>
    </row>
    <row r="104" spans="1:6">
      <c r="A104" s="20" t="s">
        <v>562</v>
      </c>
      <c r="B104" s="20" t="str">
        <f>"232326198802024751"</f>
        <v>232326198802024751</v>
      </c>
      <c r="C104" s="20" t="str">
        <f>"15331904440"</f>
        <v>15331904440</v>
      </c>
      <c r="D104" s="20" t="str">
        <f t="shared" ref="D104:D106" si="4">"大庆信实中瑞燃气技术服务有限公司"</f>
        <v>大庆信实中瑞燃气技术服务有限公司</v>
      </c>
      <c r="E104" s="21" t="s">
        <v>619</v>
      </c>
      <c r="F104" s="20" t="s">
        <v>669</v>
      </c>
    </row>
    <row r="105" spans="1:6">
      <c r="A105" s="20" t="s">
        <v>559</v>
      </c>
      <c r="B105" s="20" t="str">
        <f>"211421197901195454"</f>
        <v>211421197901195454</v>
      </c>
      <c r="C105" s="20" t="str">
        <f>"15245958918"</f>
        <v>15245958918</v>
      </c>
      <c r="D105" s="20" t="str">
        <f t="shared" si="4"/>
        <v>大庆信实中瑞燃气技术服务有限公司</v>
      </c>
      <c r="E105" s="21" t="s">
        <v>619</v>
      </c>
      <c r="F105" s="20" t="s">
        <v>669</v>
      </c>
    </row>
    <row r="106" spans="1:6">
      <c r="A106" s="20" t="s">
        <v>563</v>
      </c>
      <c r="B106" s="20" t="str">
        <f>"230622197811106454"</f>
        <v>230622197811106454</v>
      </c>
      <c r="C106" s="20" t="str">
        <f>"15045983393"</f>
        <v>15045983393</v>
      </c>
      <c r="D106" s="20" t="str">
        <f t="shared" si="4"/>
        <v>大庆信实中瑞燃气技术服务有限公司</v>
      </c>
      <c r="E106" s="21" t="s">
        <v>619</v>
      </c>
      <c r="F106" s="20" t="s">
        <v>669</v>
      </c>
    </row>
    <row r="107" spans="1:6">
      <c r="A107" s="20" t="s">
        <v>672</v>
      </c>
      <c r="B107" s="20" t="str">
        <f>"232700197203034193"</f>
        <v>232700197203034193</v>
      </c>
      <c r="C107" s="20" t="str">
        <f>"18845748771"</f>
        <v>18845748771</v>
      </c>
      <c r="D107" s="20" t="str">
        <f>"大兴安岭瑞盛燃气有限公司"</f>
        <v>大兴安岭瑞盛燃气有限公司</v>
      </c>
      <c r="E107" s="21" t="s">
        <v>619</v>
      </c>
      <c r="F107" s="20" t="s">
        <v>669</v>
      </c>
    </row>
    <row r="108" spans="1:6">
      <c r="A108" s="20" t="s">
        <v>673</v>
      </c>
      <c r="B108" s="20" t="str">
        <f>"23270019760614061X"</f>
        <v>23270019760614061X</v>
      </c>
      <c r="C108" s="20" t="str">
        <f>"15355482291"</f>
        <v>15355482291</v>
      </c>
      <c r="D108" s="20" t="str">
        <f>"大兴安岭天利燃气有限公司"</f>
        <v>大兴安岭天利燃气有限公司</v>
      </c>
      <c r="E108" s="21" t="s">
        <v>619</v>
      </c>
      <c r="F108" s="20" t="s">
        <v>669</v>
      </c>
    </row>
    <row r="109" spans="1:6">
      <c r="A109" s="20" t="s">
        <v>674</v>
      </c>
      <c r="B109" s="20" t="str">
        <f>"232700198906090452"</f>
        <v>232700198906090452</v>
      </c>
      <c r="C109" s="20" t="str">
        <f>"18945399982"</f>
        <v>18945399982</v>
      </c>
      <c r="D109" s="20" t="str">
        <f>"大兴安岭天利燃气有限公司"</f>
        <v>大兴安岭天利燃气有限公司</v>
      </c>
      <c r="E109" s="21" t="s">
        <v>619</v>
      </c>
      <c r="F109" s="20" t="s">
        <v>669</v>
      </c>
    </row>
    <row r="110" spans="1:6">
      <c r="A110" s="20" t="s">
        <v>675</v>
      </c>
      <c r="B110" s="20" t="str">
        <f>"230227198206221336"</f>
        <v>230227198206221336</v>
      </c>
      <c r="C110" s="20" t="str">
        <f>"15164676338"</f>
        <v>15164676338</v>
      </c>
      <c r="D110" s="20" t="str">
        <f>"富裕县中燃城市燃气发展有限公司"</f>
        <v>富裕县中燃城市燃气发展有限公司</v>
      </c>
      <c r="E110" s="21" t="s">
        <v>619</v>
      </c>
      <c r="F110" s="20" t="s">
        <v>669</v>
      </c>
    </row>
    <row r="111" spans="1:6">
      <c r="A111" s="20" t="s">
        <v>676</v>
      </c>
      <c r="B111" s="20" t="str">
        <f>"230227199409150122"</f>
        <v>230227199409150122</v>
      </c>
      <c r="C111" s="20" t="str">
        <f>"18746269977"</f>
        <v>18746269977</v>
      </c>
      <c r="D111" s="20" t="str">
        <f>"富裕县中燃城市燃气发展有限公司"</f>
        <v>富裕县中燃城市燃气发展有限公司</v>
      </c>
      <c r="E111" s="21" t="s">
        <v>619</v>
      </c>
      <c r="F111" s="20" t="s">
        <v>669</v>
      </c>
    </row>
    <row r="112" spans="1:6">
      <c r="A112" s="20" t="s">
        <v>677</v>
      </c>
      <c r="B112" s="20" t="str">
        <f>"230122199909070471"</f>
        <v>230122199909070471</v>
      </c>
      <c r="C112" s="20" t="str">
        <f>"17614617019"</f>
        <v>17614617019</v>
      </c>
      <c r="D112" s="20" t="str">
        <f>"哈尔滨阿城中燃城市燃气发展有限公司"</f>
        <v>哈尔滨阿城中燃城市燃气发展有限公司</v>
      </c>
      <c r="E112" s="21" t="s">
        <v>619</v>
      </c>
      <c r="F112" s="20" t="s">
        <v>669</v>
      </c>
    </row>
    <row r="113" spans="1:6">
      <c r="A113" s="20" t="s">
        <v>678</v>
      </c>
      <c r="B113" s="20" t="str">
        <f>"232102197008285712"</f>
        <v>232102197008285712</v>
      </c>
      <c r="C113" s="20" t="str">
        <f>"15045173840"</f>
        <v>15045173840</v>
      </c>
      <c r="D113" s="20" t="str">
        <f t="shared" ref="D113:D115" si="5">"哈尔滨大源燃气有限公司"</f>
        <v>哈尔滨大源燃气有限公司</v>
      </c>
      <c r="E113" s="21" t="s">
        <v>619</v>
      </c>
      <c r="F113" s="20" t="s">
        <v>669</v>
      </c>
    </row>
    <row r="114" spans="1:6">
      <c r="A114" s="20" t="s">
        <v>679</v>
      </c>
      <c r="B114" s="20" t="str">
        <f>"22062119831202053X"</f>
        <v>22062119831202053X</v>
      </c>
      <c r="C114" s="20" t="str">
        <f>"15734510533"</f>
        <v>15734510533</v>
      </c>
      <c r="D114" s="20" t="str">
        <f t="shared" si="5"/>
        <v>哈尔滨大源燃气有限公司</v>
      </c>
      <c r="E114" s="21" t="s">
        <v>619</v>
      </c>
      <c r="F114" s="20" t="s">
        <v>669</v>
      </c>
    </row>
    <row r="115" spans="1:6">
      <c r="A115" s="20" t="s">
        <v>680</v>
      </c>
      <c r="B115" s="20" t="str">
        <f>"230184197607080658"</f>
        <v>230184197607080658</v>
      </c>
      <c r="C115" s="20" t="str">
        <f>"13694615233"</f>
        <v>13694615233</v>
      </c>
      <c r="D115" s="20" t="str">
        <f t="shared" si="5"/>
        <v>哈尔滨大源燃气有限公司</v>
      </c>
      <c r="E115" s="21" t="s">
        <v>619</v>
      </c>
      <c r="F115" s="20" t="s">
        <v>669</v>
      </c>
    </row>
    <row r="116" spans="1:6">
      <c r="A116" s="20" t="s">
        <v>681</v>
      </c>
      <c r="B116" s="20" t="str">
        <f>"230102199610233218"</f>
        <v>230102199610233218</v>
      </c>
      <c r="C116" s="20" t="str">
        <f>"18845133439"</f>
        <v>18845133439</v>
      </c>
      <c r="D116" s="20" t="str">
        <f>"哈尔滨华润燃气有限公司"</f>
        <v>哈尔滨华润燃气有限公司</v>
      </c>
      <c r="E116" s="21" t="s">
        <v>619</v>
      </c>
      <c r="F116" s="20" t="s">
        <v>669</v>
      </c>
    </row>
    <row r="117" spans="1:6">
      <c r="A117" s="20" t="s">
        <v>682</v>
      </c>
      <c r="B117" s="20" t="str">
        <f>"211021200009224114"</f>
        <v>211021200009224114</v>
      </c>
      <c r="C117" s="20" t="str">
        <f>"15942287795"</f>
        <v>15942287795</v>
      </c>
      <c r="D117" s="20" t="str">
        <f>"哈尔滨华润燃气有限公司"</f>
        <v>哈尔滨华润燃气有限公司</v>
      </c>
      <c r="E117" s="21" t="s">
        <v>619</v>
      </c>
      <c r="F117" s="20" t="s">
        <v>669</v>
      </c>
    </row>
    <row r="118" spans="1:6">
      <c r="A118" s="20" t="s">
        <v>683</v>
      </c>
      <c r="B118" s="20" t="str">
        <f>"232326199303034757"</f>
        <v>232326199303034757</v>
      </c>
      <c r="C118" s="20" t="str">
        <f>"18745566664"</f>
        <v>18745566664</v>
      </c>
      <c r="D118" s="20" t="str">
        <f>"海伦兴隆燃气有限公司"</f>
        <v>海伦兴隆燃气有限公司</v>
      </c>
      <c r="E118" s="21" t="s">
        <v>619</v>
      </c>
      <c r="F118" s="20" t="s">
        <v>669</v>
      </c>
    </row>
    <row r="119" spans="1:6">
      <c r="A119" s="20" t="s">
        <v>684</v>
      </c>
      <c r="B119" s="20" t="str">
        <f>"230422199405242627"</f>
        <v>230422199405242627</v>
      </c>
      <c r="C119" s="20" t="str">
        <f>"18646810524"</f>
        <v>18646810524</v>
      </c>
      <c r="D119" s="20" t="str">
        <f t="shared" ref="D119:D123" si="6">"黑龙江省宝泉岭农垦中燃城市燃气发展有限公司"</f>
        <v>黑龙江省宝泉岭农垦中燃城市燃气发展有限公司</v>
      </c>
      <c r="E119" s="21" t="s">
        <v>619</v>
      </c>
      <c r="F119" s="20" t="s">
        <v>669</v>
      </c>
    </row>
    <row r="120" spans="1:6">
      <c r="A120" s="20" t="s">
        <v>685</v>
      </c>
      <c r="B120" s="20" t="str">
        <f>"23083019680721263X"</f>
        <v>23083019680721263X</v>
      </c>
      <c r="C120" s="20" t="str">
        <f>"13159936633"</f>
        <v>13159936633</v>
      </c>
      <c r="D120" s="20" t="str">
        <f t="shared" si="6"/>
        <v>黑龙江省宝泉岭农垦中燃城市燃气发展有限公司</v>
      </c>
      <c r="E120" s="21" t="s">
        <v>619</v>
      </c>
      <c r="F120" s="20" t="s">
        <v>669</v>
      </c>
    </row>
    <row r="121" spans="1:6">
      <c r="A121" s="20" t="s">
        <v>686</v>
      </c>
      <c r="B121" s="20" t="str">
        <f>"230407199211050228"</f>
        <v>230407199211050228</v>
      </c>
      <c r="C121" s="20" t="str">
        <f>"17703688989"</f>
        <v>17703688989</v>
      </c>
      <c r="D121" s="20" t="str">
        <f t="shared" si="6"/>
        <v>黑龙江省宝泉岭农垦中燃城市燃气发展有限公司</v>
      </c>
      <c r="E121" s="21" t="s">
        <v>619</v>
      </c>
      <c r="F121" s="20" t="s">
        <v>669</v>
      </c>
    </row>
    <row r="122" spans="1:6">
      <c r="A122" s="20" t="s">
        <v>687</v>
      </c>
      <c r="B122" s="20" t="str">
        <f>"230421199510052415"</f>
        <v>230421199510052415</v>
      </c>
      <c r="C122" s="20" t="str">
        <f>"18145354929"</f>
        <v>18145354929</v>
      </c>
      <c r="D122" s="20" t="str">
        <f t="shared" si="6"/>
        <v>黑龙江省宝泉岭农垦中燃城市燃气发展有限公司</v>
      </c>
      <c r="E122" s="21" t="s">
        <v>619</v>
      </c>
      <c r="F122" s="20" t="s">
        <v>669</v>
      </c>
    </row>
    <row r="123" spans="1:6">
      <c r="A123" s="20" t="s">
        <v>688</v>
      </c>
      <c r="B123" s="20" t="str">
        <f>"230421199109111618"</f>
        <v>230421199109111618</v>
      </c>
      <c r="C123" s="20" t="str">
        <f>"18204682788"</f>
        <v>18204682788</v>
      </c>
      <c r="D123" s="20" t="str">
        <f t="shared" si="6"/>
        <v>黑龙江省宝泉岭农垦中燃城市燃气发展有限公司</v>
      </c>
      <c r="E123" s="21" t="s">
        <v>619</v>
      </c>
      <c r="F123" s="20" t="s">
        <v>669</v>
      </c>
    </row>
    <row r="124" spans="1:6">
      <c r="A124" s="20" t="s">
        <v>689</v>
      </c>
      <c r="B124" s="20" t="str">
        <f>"230882198609094914"</f>
        <v>230882198609094914</v>
      </c>
      <c r="C124" s="20" t="str">
        <f>"15245418419"</f>
        <v>15245418419</v>
      </c>
      <c r="D124" s="20" t="str">
        <f>"黑龙江省建三江农垦中燃城市燃气发展有限公司"</f>
        <v>黑龙江省建三江农垦中燃城市燃气发展有限公司</v>
      </c>
      <c r="E124" s="21" t="s">
        <v>619</v>
      </c>
      <c r="F124" s="20" t="s">
        <v>669</v>
      </c>
    </row>
    <row r="125" spans="1:6">
      <c r="A125" s="20" t="s">
        <v>690</v>
      </c>
      <c r="B125" s="20" t="str">
        <f>"231084199510272914"</f>
        <v>231084199510272914</v>
      </c>
      <c r="C125" s="20" t="str">
        <f>"18604630598"</f>
        <v>18604630598</v>
      </c>
      <c r="D125" s="20" t="str">
        <f t="shared" ref="D125:D131" si="7">"黑龙江壹品慧科技有限公司牡丹江分公司"</f>
        <v>黑龙江壹品慧科技有限公司牡丹江分公司</v>
      </c>
      <c r="E125" s="21" t="s">
        <v>619</v>
      </c>
      <c r="F125" s="20" t="s">
        <v>669</v>
      </c>
    </row>
    <row r="126" spans="1:6">
      <c r="A126" s="20" t="s">
        <v>691</v>
      </c>
      <c r="B126" s="20" t="str">
        <f>"231025198508064011"</f>
        <v>231025198508064011</v>
      </c>
      <c r="C126" s="20" t="str">
        <f>"15004531103"</f>
        <v>15004531103</v>
      </c>
      <c r="D126" s="20" t="str">
        <f t="shared" si="7"/>
        <v>黑龙江壹品慧科技有限公司牡丹江分公司</v>
      </c>
      <c r="E126" s="21" t="s">
        <v>619</v>
      </c>
      <c r="F126" s="20" t="s">
        <v>669</v>
      </c>
    </row>
    <row r="127" spans="1:6">
      <c r="A127" s="20" t="s">
        <v>692</v>
      </c>
      <c r="B127" s="20" t="str">
        <f>"231005199911115527"</f>
        <v>231005199911115527</v>
      </c>
      <c r="C127" s="20" t="str">
        <f>"15545305251"</f>
        <v>15545305251</v>
      </c>
      <c r="D127" s="20" t="str">
        <f t="shared" si="7"/>
        <v>黑龙江壹品慧科技有限公司牡丹江分公司</v>
      </c>
      <c r="E127" s="21" t="s">
        <v>619</v>
      </c>
      <c r="F127" s="20" t="s">
        <v>669</v>
      </c>
    </row>
    <row r="128" spans="1:6">
      <c r="A128" s="20" t="s">
        <v>693</v>
      </c>
      <c r="B128" s="20" t="str">
        <f>"231085198707182121"</f>
        <v>231085198707182121</v>
      </c>
      <c r="C128" s="20" t="str">
        <f>"15846476123"</f>
        <v>15846476123</v>
      </c>
      <c r="D128" s="20" t="str">
        <f t="shared" si="7"/>
        <v>黑龙江壹品慧科技有限公司牡丹江分公司</v>
      </c>
      <c r="E128" s="21" t="s">
        <v>619</v>
      </c>
      <c r="F128" s="20" t="s">
        <v>669</v>
      </c>
    </row>
    <row r="129" spans="1:6">
      <c r="A129" s="20" t="s">
        <v>694</v>
      </c>
      <c r="B129" s="20" t="str">
        <f>"230903198205300320"</f>
        <v>230903198205300320</v>
      </c>
      <c r="C129" s="20" t="str">
        <f>"13514553995"</f>
        <v>13514553995</v>
      </c>
      <c r="D129" s="20" t="str">
        <f t="shared" si="7"/>
        <v>黑龙江壹品慧科技有限公司牡丹江分公司</v>
      </c>
      <c r="E129" s="21" t="s">
        <v>619</v>
      </c>
      <c r="F129" s="20" t="s">
        <v>669</v>
      </c>
    </row>
    <row r="130" spans="1:6">
      <c r="A130" s="20" t="s">
        <v>695</v>
      </c>
      <c r="B130" s="20" t="str">
        <f>"231003199508162013"</f>
        <v>231003199508162013</v>
      </c>
      <c r="C130" s="20" t="str">
        <f>"13158974349"</f>
        <v>13158974349</v>
      </c>
      <c r="D130" s="20" t="str">
        <f t="shared" si="7"/>
        <v>黑龙江壹品慧科技有限公司牡丹江分公司</v>
      </c>
      <c r="E130" s="21" t="s">
        <v>619</v>
      </c>
      <c r="F130" s="20" t="s">
        <v>669</v>
      </c>
    </row>
    <row r="131" spans="1:6">
      <c r="A131" s="20" t="s">
        <v>696</v>
      </c>
      <c r="B131" s="20" t="str">
        <f>"231085198803022128"</f>
        <v>231085198803022128</v>
      </c>
      <c r="C131" s="20" t="str">
        <f>"18249324321"</f>
        <v>18249324321</v>
      </c>
      <c r="D131" s="20" t="str">
        <f t="shared" si="7"/>
        <v>黑龙江壹品慧科技有限公司牡丹江分公司</v>
      </c>
      <c r="E131" s="21" t="s">
        <v>619</v>
      </c>
      <c r="F131" s="20" t="s">
        <v>669</v>
      </c>
    </row>
    <row r="132" spans="1:6">
      <c r="A132" s="20" t="s">
        <v>697</v>
      </c>
      <c r="B132" s="20" t="str">
        <f>"23232120010820091X"</f>
        <v>23232120010820091X</v>
      </c>
      <c r="C132" s="20" t="str">
        <f>"13351252979"</f>
        <v>13351252979</v>
      </c>
      <c r="D132" s="20" t="str">
        <f>"黑龙江中瑞燃气有限公司"</f>
        <v>黑龙江中瑞燃气有限公司</v>
      </c>
      <c r="E132" s="21" t="s">
        <v>619</v>
      </c>
      <c r="F132" s="20" t="s">
        <v>669</v>
      </c>
    </row>
    <row r="133" spans="1:6">
      <c r="A133" s="20" t="s">
        <v>698</v>
      </c>
      <c r="B133" s="20" t="str">
        <f>"511224197504041274"</f>
        <v>511224197504041274</v>
      </c>
      <c r="C133" s="20" t="str">
        <f>"18345023059"</f>
        <v>18345023059</v>
      </c>
      <c r="D133" s="20" t="str">
        <f>"黑龙江中油泰利达中泰燃气有限公司"</f>
        <v>黑龙江中油泰利达中泰燃气有限公司</v>
      </c>
      <c r="E133" s="21" t="s">
        <v>619</v>
      </c>
      <c r="F133" s="20" t="s">
        <v>669</v>
      </c>
    </row>
    <row r="134" spans="1:6">
      <c r="A134" s="20" t="s">
        <v>699</v>
      </c>
      <c r="B134" s="20" t="str">
        <f>"230123198205280624"</f>
        <v>230123198205280624</v>
      </c>
      <c r="C134" s="20" t="str">
        <f>"15545549678"</f>
        <v>15545549678</v>
      </c>
      <c r="D134" s="20" t="str">
        <f>"黑龙江中油泰利达中泰燃气有限公司"</f>
        <v>黑龙江中油泰利达中泰燃气有限公司</v>
      </c>
      <c r="E134" s="21" t="s">
        <v>619</v>
      </c>
      <c r="F134" s="20" t="s">
        <v>669</v>
      </c>
    </row>
    <row r="135" spans="1:6">
      <c r="A135" s="20" t="s">
        <v>700</v>
      </c>
      <c r="B135" s="20" t="str">
        <f>"230826199201251211"</f>
        <v>230826199201251211</v>
      </c>
      <c r="C135" s="20" t="str">
        <f>"18814541392"</f>
        <v>18814541392</v>
      </c>
      <c r="D135" s="20" t="str">
        <f>"桦川中燃城市燃气发展有限公司"</f>
        <v>桦川中燃城市燃气发展有限公司</v>
      </c>
      <c r="E135" s="21" t="s">
        <v>619</v>
      </c>
      <c r="F135" s="20" t="s">
        <v>669</v>
      </c>
    </row>
    <row r="136" spans="1:6">
      <c r="A136" s="20" t="s">
        <v>701</v>
      </c>
      <c r="B136" s="20" t="str">
        <f>"230321198207123209"</f>
        <v>230321198207123209</v>
      </c>
      <c r="C136" s="20" t="str">
        <f>"15590812000"</f>
        <v>15590812000</v>
      </c>
      <c r="D136" s="20" t="str">
        <f>"鸡西中燃城市燃气发展有限公司"</f>
        <v>鸡西中燃城市燃气发展有限公司</v>
      </c>
      <c r="E136" s="21" t="s">
        <v>619</v>
      </c>
      <c r="F136" s="20" t="s">
        <v>669</v>
      </c>
    </row>
    <row r="137" spans="1:6">
      <c r="A137" s="20" t="s">
        <v>702</v>
      </c>
      <c r="B137" s="20" t="str">
        <f>"230722197508020928"</f>
        <v>230722197508020928</v>
      </c>
      <c r="C137" s="20" t="str">
        <f>"18249883351"</f>
        <v>18249883351</v>
      </c>
      <c r="D137" s="20" t="str">
        <f>"嘉荫县嘉盛液化石油气有限责任公司"</f>
        <v>嘉荫县嘉盛液化石油气有限责任公司</v>
      </c>
      <c r="E137" s="21" t="s">
        <v>619</v>
      </c>
      <c r="F137" s="20" t="s">
        <v>669</v>
      </c>
    </row>
    <row r="138" spans="1:6">
      <c r="A138" s="20" t="s">
        <v>703</v>
      </c>
      <c r="B138" s="20" t="str">
        <f>"230722196610250223"</f>
        <v>230722196610250223</v>
      </c>
      <c r="C138" s="20" t="str">
        <f>"13846611941"</f>
        <v>13846611941</v>
      </c>
      <c r="D138" s="20" t="str">
        <f>"嘉荫县嘉盛液化石油气有限责任公司"</f>
        <v>嘉荫县嘉盛液化石油气有限责任公司</v>
      </c>
      <c r="E138" s="21" t="s">
        <v>619</v>
      </c>
      <c r="F138" s="20" t="s">
        <v>669</v>
      </c>
    </row>
    <row r="139" spans="1:6">
      <c r="A139" s="22" t="s">
        <v>704</v>
      </c>
      <c r="B139" s="22" t="s">
        <v>705</v>
      </c>
      <c r="C139" s="22" t="s">
        <v>706</v>
      </c>
      <c r="D139" s="23" t="s">
        <v>707</v>
      </c>
      <c r="E139" s="21" t="s">
        <v>619</v>
      </c>
      <c r="F139" s="20" t="s">
        <v>669</v>
      </c>
    </row>
    <row r="140" spans="1:6">
      <c r="A140" s="20" t="s">
        <v>708</v>
      </c>
      <c r="B140" s="20" t="str">
        <f>"23108419890205222X"</f>
        <v>23108419890205222X</v>
      </c>
      <c r="C140" s="20" t="str">
        <f>"15904532301"</f>
        <v>15904532301</v>
      </c>
      <c r="D140" s="20" t="str">
        <f>"牡丹江市丰裕液化石油气有限公司"</f>
        <v>牡丹江市丰裕液化石油气有限公司</v>
      </c>
      <c r="E140" s="21" t="s">
        <v>619</v>
      </c>
      <c r="F140" s="20" t="s">
        <v>669</v>
      </c>
    </row>
    <row r="141" spans="1:6">
      <c r="A141" s="20" t="s">
        <v>709</v>
      </c>
      <c r="B141" s="20" t="str">
        <f>"231025199002161847"</f>
        <v>231025199002161847</v>
      </c>
      <c r="C141" s="20" t="str">
        <f>"13303632221"</f>
        <v>13303632221</v>
      </c>
      <c r="D141" s="20" t="str">
        <f t="shared" ref="D141:D147" si="8">"牡丹江中燃城市燃气发展有限公司"</f>
        <v>牡丹江中燃城市燃气发展有限公司</v>
      </c>
      <c r="E141" s="21" t="s">
        <v>619</v>
      </c>
      <c r="F141" s="20" t="s">
        <v>669</v>
      </c>
    </row>
    <row r="142" spans="1:6">
      <c r="A142" s="20" t="s">
        <v>710</v>
      </c>
      <c r="B142" s="20" t="str">
        <f>"231004198601281238"</f>
        <v>231004198601281238</v>
      </c>
      <c r="C142" s="20" t="str">
        <f>"13206888232"</f>
        <v>13206888232</v>
      </c>
      <c r="D142" s="20" t="str">
        <f t="shared" si="8"/>
        <v>牡丹江中燃城市燃气发展有限公司</v>
      </c>
      <c r="E142" s="21" t="s">
        <v>619</v>
      </c>
      <c r="F142" s="20" t="s">
        <v>669</v>
      </c>
    </row>
    <row r="143" spans="1:6">
      <c r="A143" s="20" t="s">
        <v>711</v>
      </c>
      <c r="B143" s="20" t="str">
        <f>"230206199101090512"</f>
        <v>230206199101090512</v>
      </c>
      <c r="C143" s="20" t="str">
        <f>"13029730106"</f>
        <v>13029730106</v>
      </c>
      <c r="D143" s="20" t="str">
        <f t="shared" si="8"/>
        <v>牡丹江中燃城市燃气发展有限公司</v>
      </c>
      <c r="E143" s="21" t="s">
        <v>619</v>
      </c>
      <c r="F143" s="20" t="s">
        <v>669</v>
      </c>
    </row>
    <row r="144" spans="1:6">
      <c r="A144" s="20" t="s">
        <v>712</v>
      </c>
      <c r="B144" s="20" t="str">
        <f>"231085198801152180"</f>
        <v>231085198801152180</v>
      </c>
      <c r="C144" s="20" t="str">
        <f>"13394534567"</f>
        <v>13394534567</v>
      </c>
      <c r="D144" s="20" t="str">
        <f t="shared" si="8"/>
        <v>牡丹江中燃城市燃气发展有限公司</v>
      </c>
      <c r="E144" s="21" t="s">
        <v>619</v>
      </c>
      <c r="F144" s="20" t="s">
        <v>669</v>
      </c>
    </row>
    <row r="145" spans="1:6">
      <c r="A145" s="20" t="s">
        <v>713</v>
      </c>
      <c r="B145" s="20" t="str">
        <f>"231004200112221613"</f>
        <v>231004200112221613</v>
      </c>
      <c r="C145" s="20" t="str">
        <f>"15145346469"</f>
        <v>15145346469</v>
      </c>
      <c r="D145" s="20" t="str">
        <f t="shared" si="8"/>
        <v>牡丹江中燃城市燃气发展有限公司</v>
      </c>
      <c r="E145" s="21" t="s">
        <v>619</v>
      </c>
      <c r="F145" s="20" t="s">
        <v>669</v>
      </c>
    </row>
    <row r="146" spans="1:6">
      <c r="A146" s="20" t="s">
        <v>714</v>
      </c>
      <c r="B146" s="20" t="str">
        <f>"23108520010905076X"</f>
        <v>23108520010905076X</v>
      </c>
      <c r="C146" s="20" t="str">
        <f>"13144535951"</f>
        <v>13144535951</v>
      </c>
      <c r="D146" s="20" t="str">
        <f t="shared" si="8"/>
        <v>牡丹江中燃城市燃气发展有限公司</v>
      </c>
      <c r="E146" s="21" t="s">
        <v>619</v>
      </c>
      <c r="F146" s="20" t="s">
        <v>669</v>
      </c>
    </row>
    <row r="147" spans="1:6">
      <c r="A147" s="20" t="s">
        <v>715</v>
      </c>
      <c r="B147" s="20" t="str">
        <f>"231002198503192714"</f>
        <v>231002198503192714</v>
      </c>
      <c r="C147" s="20" t="str">
        <f>"13089877828"</f>
        <v>13089877828</v>
      </c>
      <c r="D147" s="20" t="str">
        <f t="shared" si="8"/>
        <v>牡丹江中燃城市燃气发展有限公司</v>
      </c>
      <c r="E147" s="21" t="s">
        <v>619</v>
      </c>
      <c r="F147" s="20" t="s">
        <v>669</v>
      </c>
    </row>
    <row r="148" spans="1:6">
      <c r="A148" s="22" t="s">
        <v>716</v>
      </c>
      <c r="B148" s="22" t="s">
        <v>717</v>
      </c>
      <c r="C148" s="22" t="s">
        <v>718</v>
      </c>
      <c r="D148" s="22" t="s">
        <v>719</v>
      </c>
      <c r="E148" s="21" t="s">
        <v>619</v>
      </c>
      <c r="F148" s="20" t="s">
        <v>669</v>
      </c>
    </row>
    <row r="149" spans="1:6">
      <c r="A149" s="22" t="s">
        <v>720</v>
      </c>
      <c r="B149" s="22" t="s">
        <v>721</v>
      </c>
      <c r="C149" s="22" t="s">
        <v>722</v>
      </c>
      <c r="D149" s="22" t="s">
        <v>723</v>
      </c>
      <c r="E149" s="21" t="s">
        <v>619</v>
      </c>
      <c r="F149" s="20" t="s">
        <v>669</v>
      </c>
    </row>
    <row r="150" spans="1:6">
      <c r="A150" s="20" t="s">
        <v>724</v>
      </c>
      <c r="B150" s="20" t="str">
        <f>"231085199006162122"</f>
        <v>231085199006162122</v>
      </c>
      <c r="C150" s="20" t="str">
        <f>"13624634907"</f>
        <v>13624634907</v>
      </c>
      <c r="D150" s="20" t="str">
        <f>"牡丹江中燃城市燃气发展有限公司"</f>
        <v>牡丹江中燃城市燃气发展有限公司</v>
      </c>
      <c r="E150" s="21" t="s">
        <v>619</v>
      </c>
      <c r="F150" s="20" t="s">
        <v>669</v>
      </c>
    </row>
    <row r="151" spans="1:6">
      <c r="A151" s="20" t="s">
        <v>725</v>
      </c>
      <c r="B151" s="20" t="str">
        <f>"231002198904080529"</f>
        <v>231002198904080529</v>
      </c>
      <c r="C151" s="20" t="str">
        <f>"13946451154"</f>
        <v>13946451154</v>
      </c>
      <c r="D151" s="20" t="str">
        <f>"佳木斯壹品科技有限公司"</f>
        <v>佳木斯壹品科技有限公司</v>
      </c>
      <c r="E151" s="21" t="s">
        <v>619</v>
      </c>
      <c r="F151" s="24" t="s">
        <v>726</v>
      </c>
    </row>
    <row r="152" spans="1:6">
      <c r="A152" s="20" t="s">
        <v>727</v>
      </c>
      <c r="B152" s="20" t="str">
        <f>"23081119900515441X"</f>
        <v>23081119900515441X</v>
      </c>
      <c r="C152" s="20" t="str">
        <f>"13045437772"</f>
        <v>13045437772</v>
      </c>
      <c r="D152" s="20" t="str">
        <f>"佳木斯壹品科技有限公司"</f>
        <v>佳木斯壹品科技有限公司</v>
      </c>
      <c r="E152" s="21" t="s">
        <v>619</v>
      </c>
      <c r="F152" s="24" t="s">
        <v>726</v>
      </c>
    </row>
    <row r="153" spans="1:6">
      <c r="A153" s="22" t="s">
        <v>728</v>
      </c>
      <c r="B153" s="22" t="s">
        <v>729</v>
      </c>
      <c r="C153" s="22" t="s">
        <v>730</v>
      </c>
      <c r="D153" s="22" t="s">
        <v>731</v>
      </c>
      <c r="E153" s="21" t="s">
        <v>619</v>
      </c>
      <c r="F153" s="24" t="s">
        <v>726</v>
      </c>
    </row>
    <row r="154" spans="1:6">
      <c r="A154" s="20" t="s">
        <v>732</v>
      </c>
      <c r="B154" s="20" t="str">
        <f>"230804199210281617"</f>
        <v>230804199210281617</v>
      </c>
      <c r="C154" s="20" t="str">
        <f>"17603638976"</f>
        <v>17603638976</v>
      </c>
      <c r="D154" s="20" t="str">
        <f>"佳木斯中燃城市燃气发展有限公司"</f>
        <v>佳木斯中燃城市燃气发展有限公司</v>
      </c>
      <c r="E154" s="21" t="s">
        <v>619</v>
      </c>
      <c r="F154" s="24" t="s">
        <v>726</v>
      </c>
    </row>
    <row r="155" spans="1:6">
      <c r="A155" s="20" t="s">
        <v>733</v>
      </c>
      <c r="B155" s="20" t="str">
        <f>"230803199203140035"</f>
        <v>230803199203140035</v>
      </c>
      <c r="C155" s="20" t="str">
        <f>"16645876966"</f>
        <v>16645876966</v>
      </c>
      <c r="D155" s="20" t="str">
        <f>"佳木斯中燃城市燃气发展有限公司"</f>
        <v>佳木斯中燃城市燃气发展有限公司</v>
      </c>
      <c r="E155" s="21" t="s">
        <v>619</v>
      </c>
      <c r="F155" s="24" t="s">
        <v>726</v>
      </c>
    </row>
    <row r="156" spans="1:6">
      <c r="A156" s="22" t="s">
        <v>734</v>
      </c>
      <c r="B156" s="22" t="s">
        <v>735</v>
      </c>
      <c r="C156" s="22" t="s">
        <v>736</v>
      </c>
      <c r="D156" s="23" t="s">
        <v>613</v>
      </c>
      <c r="E156" s="21" t="s">
        <v>619</v>
      </c>
      <c r="F156" s="24" t="s">
        <v>726</v>
      </c>
    </row>
    <row r="157" spans="1:6">
      <c r="A157" s="22" t="s">
        <v>737</v>
      </c>
      <c r="B157" s="22" t="s">
        <v>738</v>
      </c>
      <c r="C157" s="22" t="s">
        <v>739</v>
      </c>
      <c r="D157" s="23" t="s">
        <v>613</v>
      </c>
      <c r="E157" s="21" t="s">
        <v>619</v>
      </c>
      <c r="F157" s="24" t="s">
        <v>726</v>
      </c>
    </row>
    <row r="158" spans="1:6">
      <c r="A158" s="22" t="s">
        <v>740</v>
      </c>
      <c r="B158" s="22" t="s">
        <v>741</v>
      </c>
      <c r="C158" s="22" t="s">
        <v>742</v>
      </c>
      <c r="D158" s="22" t="s">
        <v>743</v>
      </c>
      <c r="E158" s="21" t="s">
        <v>619</v>
      </c>
      <c r="F158" s="24" t="s">
        <v>726</v>
      </c>
    </row>
    <row r="159" spans="1:6">
      <c r="A159" s="20" t="s">
        <v>744</v>
      </c>
      <c r="B159" s="20" t="str">
        <f>"230281198409173010"</f>
        <v>230281198409173010</v>
      </c>
      <c r="C159" s="20" t="str">
        <f>"15164699983"</f>
        <v>15164699983</v>
      </c>
      <c r="D159" s="20" t="str">
        <f t="shared" ref="D159:D163" si="9">"讷河市城市燃气有限公司"</f>
        <v>讷河市城市燃气有限公司</v>
      </c>
      <c r="E159" s="21" t="s">
        <v>619</v>
      </c>
      <c r="F159" s="24" t="s">
        <v>726</v>
      </c>
    </row>
    <row r="160" spans="1:6">
      <c r="A160" s="20" t="s">
        <v>745</v>
      </c>
      <c r="B160" s="20" t="str">
        <f>"230223199512122511"</f>
        <v>230223199512122511</v>
      </c>
      <c r="C160" s="20" t="str">
        <f>"17745203824"</f>
        <v>17745203824</v>
      </c>
      <c r="D160" s="20" t="str">
        <f t="shared" si="9"/>
        <v>讷河市城市燃气有限公司</v>
      </c>
      <c r="E160" s="21" t="s">
        <v>619</v>
      </c>
      <c r="F160" s="24" t="s">
        <v>726</v>
      </c>
    </row>
    <row r="161" spans="1:6">
      <c r="A161" s="20" t="s">
        <v>746</v>
      </c>
      <c r="B161" s="20" t="str">
        <f>"230281200006130251"</f>
        <v>230281200006130251</v>
      </c>
      <c r="C161" s="20" t="str">
        <f>"13624525663"</f>
        <v>13624525663</v>
      </c>
      <c r="D161" s="20" t="str">
        <f t="shared" si="9"/>
        <v>讷河市城市燃气有限公司</v>
      </c>
      <c r="E161" s="21" t="s">
        <v>619</v>
      </c>
      <c r="F161" s="24" t="s">
        <v>726</v>
      </c>
    </row>
    <row r="162" spans="1:6">
      <c r="A162" s="20" t="s">
        <v>747</v>
      </c>
      <c r="B162" s="20" t="str">
        <f>"152123199204275117"</f>
        <v>152123199204275117</v>
      </c>
      <c r="C162" s="20" t="str">
        <f>"15146208769"</f>
        <v>15146208769</v>
      </c>
      <c r="D162" s="20" t="str">
        <f t="shared" si="9"/>
        <v>讷河市城市燃气有限公司</v>
      </c>
      <c r="E162" s="21" t="s">
        <v>619</v>
      </c>
      <c r="F162" s="24" t="s">
        <v>726</v>
      </c>
    </row>
    <row r="163" spans="1:6">
      <c r="A163" s="20" t="s">
        <v>748</v>
      </c>
      <c r="B163" s="20" t="str">
        <f>"230281198603210612"</f>
        <v>230281198603210612</v>
      </c>
      <c r="C163" s="20" t="str">
        <f>"18724489188"</f>
        <v>18724489188</v>
      </c>
      <c r="D163" s="20" t="str">
        <f t="shared" si="9"/>
        <v>讷河市城市燃气有限公司</v>
      </c>
      <c r="E163" s="21" t="s">
        <v>619</v>
      </c>
      <c r="F163" s="24" t="s">
        <v>726</v>
      </c>
    </row>
    <row r="164" spans="1:6">
      <c r="A164" s="20" t="s">
        <v>749</v>
      </c>
      <c r="B164" s="20" t="str">
        <f>"23018319751001085X"</f>
        <v>23018319751001085X</v>
      </c>
      <c r="C164" s="20" t="str">
        <f>"13766964355"</f>
        <v>13766964355</v>
      </c>
      <c r="D164" s="20" t="str">
        <f>"尚志北江燃气有限责任公司"</f>
        <v>尚志北江燃气有限责任公司</v>
      </c>
      <c r="E164" s="21" t="s">
        <v>619</v>
      </c>
      <c r="F164" s="24" t="s">
        <v>726</v>
      </c>
    </row>
    <row r="165" spans="1:6">
      <c r="A165" s="20" t="s">
        <v>750</v>
      </c>
      <c r="B165" s="20" t="str">
        <f>"230523199404103416"</f>
        <v>230523199404103416</v>
      </c>
      <c r="C165" s="20" t="str">
        <f>"18945180448"</f>
        <v>18945180448</v>
      </c>
      <c r="D165" s="20" t="str">
        <f t="shared" ref="D165:D168" si="10">"双鸭山中燃城市燃气发展有限公司"</f>
        <v>双鸭山中燃城市燃气发展有限公司</v>
      </c>
      <c r="E165" s="21" t="s">
        <v>619</v>
      </c>
      <c r="F165" s="24" t="s">
        <v>726</v>
      </c>
    </row>
    <row r="166" spans="1:6">
      <c r="A166" s="20" t="s">
        <v>751</v>
      </c>
      <c r="B166" s="20" t="str">
        <f>"230505197802060026"</f>
        <v>230505197802060026</v>
      </c>
      <c r="C166" s="20" t="str">
        <f>"13796910863"</f>
        <v>13796910863</v>
      </c>
      <c r="D166" s="20" t="str">
        <f t="shared" si="10"/>
        <v>双鸭山中燃城市燃气发展有限公司</v>
      </c>
      <c r="E166" s="21" t="s">
        <v>619</v>
      </c>
      <c r="F166" s="24" t="s">
        <v>726</v>
      </c>
    </row>
    <row r="167" spans="1:6">
      <c r="A167" s="20" t="s">
        <v>752</v>
      </c>
      <c r="B167" s="20" t="str">
        <f>"23050220001019091X"</f>
        <v>23050220001019091X</v>
      </c>
      <c r="C167" s="20" t="str">
        <f>"18304692957"</f>
        <v>18304692957</v>
      </c>
      <c r="D167" s="20" t="str">
        <f t="shared" si="10"/>
        <v>双鸭山中燃城市燃气发展有限公司</v>
      </c>
      <c r="E167" s="21" t="s">
        <v>619</v>
      </c>
      <c r="F167" s="24" t="s">
        <v>726</v>
      </c>
    </row>
    <row r="168" spans="1:6">
      <c r="A168" s="20" t="s">
        <v>753</v>
      </c>
      <c r="B168" s="20" t="str">
        <f>"230521198806231122"</f>
        <v>230521198806231122</v>
      </c>
      <c r="C168" s="20" t="str">
        <f>"18904692221"</f>
        <v>18904692221</v>
      </c>
      <c r="D168" s="20" t="str">
        <f t="shared" si="10"/>
        <v>双鸭山中燃城市燃气发展有限公司</v>
      </c>
      <c r="E168" s="21" t="s">
        <v>619</v>
      </c>
      <c r="F168" s="24" t="s">
        <v>726</v>
      </c>
    </row>
    <row r="169" spans="1:6">
      <c r="A169" s="22" t="s">
        <v>754</v>
      </c>
      <c r="B169" s="22" t="s">
        <v>755</v>
      </c>
      <c r="C169" s="22" t="s">
        <v>756</v>
      </c>
      <c r="D169" s="23" t="s">
        <v>757</v>
      </c>
      <c r="E169" s="21" t="s">
        <v>619</v>
      </c>
      <c r="F169" s="24" t="s">
        <v>726</v>
      </c>
    </row>
    <row r="170" spans="1:6">
      <c r="A170" s="20" t="s">
        <v>758</v>
      </c>
      <c r="B170" s="20" t="str">
        <f>"232301199906131110"</f>
        <v>232301199906131110</v>
      </c>
      <c r="C170" s="20" t="str">
        <f>"13163630613"</f>
        <v>13163630613</v>
      </c>
      <c r="D170" s="20" t="str">
        <f>"绥化新奥燃气有限公司"</f>
        <v>绥化新奥燃气有限公司</v>
      </c>
      <c r="E170" s="21" t="s">
        <v>619</v>
      </c>
      <c r="F170" s="24" t="s">
        <v>726</v>
      </c>
    </row>
    <row r="171" spans="1:6">
      <c r="A171" s="20" t="s">
        <v>759</v>
      </c>
      <c r="B171" s="20" t="str">
        <f>"230811198602022955"</f>
        <v>230811198602022955</v>
      </c>
      <c r="C171" s="20" t="str">
        <f>"18814543638"</f>
        <v>18814543638</v>
      </c>
      <c r="D171" s="20" t="str">
        <f>"汤原县为民液化气有限公司"</f>
        <v>汤原县为民液化气有限公司</v>
      </c>
      <c r="E171" s="21" t="s">
        <v>619</v>
      </c>
      <c r="F171" s="24" t="s">
        <v>726</v>
      </c>
    </row>
    <row r="172" spans="1:6">
      <c r="A172" s="20" t="s">
        <v>599</v>
      </c>
      <c r="B172" s="20" t="str">
        <f>"230828198208210939"</f>
        <v>230828198208210939</v>
      </c>
      <c r="C172" s="20" t="str">
        <f>"15245434400"</f>
        <v>15245434400</v>
      </c>
      <c r="D172" s="20" t="str">
        <f>"汤原县喜鹤燃气有限责任公司"</f>
        <v>汤原县喜鹤燃气有限责任公司</v>
      </c>
      <c r="E172" s="21" t="s">
        <v>619</v>
      </c>
      <c r="F172" s="24" t="s">
        <v>726</v>
      </c>
    </row>
    <row r="173" spans="1:6">
      <c r="A173" s="20" t="s">
        <v>600</v>
      </c>
      <c r="B173" s="20" t="str">
        <f>"230828199209120913"</f>
        <v>230828199209120913</v>
      </c>
      <c r="C173" s="20" t="str">
        <f>"18645426823"</f>
        <v>18645426823</v>
      </c>
      <c r="D173" s="20" t="str">
        <f>"汤原县喜鹤燃气有限责任公司"</f>
        <v>汤原县喜鹤燃气有限责任公司</v>
      </c>
      <c r="E173" s="21" t="s">
        <v>619</v>
      </c>
      <c r="F173" s="24" t="s">
        <v>726</v>
      </c>
    </row>
    <row r="174" spans="1:6">
      <c r="A174" s="20" t="s">
        <v>601</v>
      </c>
      <c r="B174" s="20" t="str">
        <f>"230828197804228057"</f>
        <v>230828197804228057</v>
      </c>
      <c r="C174" s="20" t="str">
        <f>"15245439316"</f>
        <v>15245439316</v>
      </c>
      <c r="D174" s="20" t="str">
        <f t="shared" ref="D174:D177" si="11">"汤原中燃城市燃气发展有限公司"</f>
        <v>汤原中燃城市燃气发展有限公司</v>
      </c>
      <c r="E174" s="21" t="s">
        <v>619</v>
      </c>
      <c r="F174" s="24" t="s">
        <v>726</v>
      </c>
    </row>
    <row r="175" spans="1:6">
      <c r="A175" s="20" t="s">
        <v>760</v>
      </c>
      <c r="B175" s="20" t="str">
        <f>"232723198907270118"</f>
        <v>232723198907270118</v>
      </c>
      <c r="C175" s="20" t="str">
        <f>"18004573855"</f>
        <v>18004573855</v>
      </c>
      <c r="D175" s="20" t="str">
        <f t="shared" si="11"/>
        <v>汤原中燃城市燃气发展有限公司</v>
      </c>
      <c r="E175" s="21" t="s">
        <v>619</v>
      </c>
      <c r="F175" s="24" t="s">
        <v>726</v>
      </c>
    </row>
    <row r="176" spans="1:6">
      <c r="A176" s="20" t="s">
        <v>761</v>
      </c>
      <c r="B176" s="20" t="str">
        <f>"140224199002281859"</f>
        <v>140224199002281859</v>
      </c>
      <c r="C176" s="20" t="str">
        <f>"13333430228"</f>
        <v>13333430228</v>
      </c>
      <c r="D176" s="20" t="str">
        <f t="shared" si="11"/>
        <v>汤原中燃城市燃气发展有限公司</v>
      </c>
      <c r="E176" s="21" t="s">
        <v>619</v>
      </c>
      <c r="F176" s="24" t="s">
        <v>726</v>
      </c>
    </row>
    <row r="177" spans="1:6">
      <c r="A177" s="20" t="s">
        <v>762</v>
      </c>
      <c r="B177" s="20" t="str">
        <f>"230828197207050019"</f>
        <v>230828197207050019</v>
      </c>
      <c r="C177" s="20" t="str">
        <f>"13159989991"</f>
        <v>13159989991</v>
      </c>
      <c r="D177" s="20" t="str">
        <f t="shared" si="11"/>
        <v>汤原中燃城市燃气发展有限公司</v>
      </c>
      <c r="E177" s="21" t="s">
        <v>619</v>
      </c>
      <c r="F177" s="24" t="s">
        <v>726</v>
      </c>
    </row>
    <row r="178" spans="1:6">
      <c r="A178" s="20" t="s">
        <v>763</v>
      </c>
      <c r="B178" s="20" t="str">
        <f>"239005200308202813"</f>
        <v>239005200308202813</v>
      </c>
      <c r="C178" s="20" t="str">
        <f>"13352049178"</f>
        <v>13352049178</v>
      </c>
      <c r="D178" s="20" t="str">
        <f>"铁力中裕燃气有限公司"</f>
        <v>铁力中裕燃气有限公司</v>
      </c>
      <c r="E178" s="21" t="s">
        <v>619</v>
      </c>
      <c r="F178" s="24" t="s">
        <v>726</v>
      </c>
    </row>
    <row r="179" spans="1:6">
      <c r="A179" s="20" t="s">
        <v>764</v>
      </c>
      <c r="B179" s="20" t="str">
        <f>"232326198704214156"</f>
        <v>232326198704214156</v>
      </c>
      <c r="C179" s="20" t="str">
        <f>"18245853218"</f>
        <v>18245853218</v>
      </c>
      <c r="D179" s="20" t="str">
        <f t="shared" ref="D179:D182" si="12">"五常市鑫海液化气销售有限公司"</f>
        <v>五常市鑫海液化气销售有限公司</v>
      </c>
      <c r="E179" s="21" t="s">
        <v>619</v>
      </c>
      <c r="F179" s="24" t="s">
        <v>726</v>
      </c>
    </row>
    <row r="180" spans="1:6">
      <c r="A180" s="20" t="s">
        <v>765</v>
      </c>
      <c r="B180" s="20" t="str">
        <f>"232326197610054134"</f>
        <v>232326197610054134</v>
      </c>
      <c r="C180" s="20" t="str">
        <f>"15246699285"</f>
        <v>15246699285</v>
      </c>
      <c r="D180" s="20" t="str">
        <f t="shared" si="12"/>
        <v>五常市鑫海液化气销售有限公司</v>
      </c>
      <c r="E180" s="21" t="s">
        <v>619</v>
      </c>
      <c r="F180" s="24" t="s">
        <v>726</v>
      </c>
    </row>
    <row r="181" spans="1:6">
      <c r="A181" s="20" t="s">
        <v>766</v>
      </c>
      <c r="B181" s="20" t="str">
        <f>"232321198201262517"</f>
        <v>232321198201262517</v>
      </c>
      <c r="C181" s="20" t="str">
        <f>"18745541470"</f>
        <v>18745541470</v>
      </c>
      <c r="D181" s="20" t="str">
        <f t="shared" si="12"/>
        <v>五常市鑫海液化气销售有限公司</v>
      </c>
      <c r="E181" s="21" t="s">
        <v>619</v>
      </c>
      <c r="F181" s="24" t="s">
        <v>726</v>
      </c>
    </row>
    <row r="182" spans="1:6">
      <c r="A182" s="20" t="s">
        <v>767</v>
      </c>
      <c r="B182" s="20" t="str">
        <f>"230621196903082153"</f>
        <v>230621196903082153</v>
      </c>
      <c r="C182" s="20" t="str">
        <f>"13836851400"</f>
        <v>13836851400</v>
      </c>
      <c r="D182" s="20" t="str">
        <f t="shared" si="12"/>
        <v>五常市鑫海液化气销售有限公司</v>
      </c>
      <c r="E182" s="21" t="s">
        <v>619</v>
      </c>
      <c r="F182" s="24" t="s">
        <v>726</v>
      </c>
    </row>
    <row r="183" spans="1:6">
      <c r="A183" s="20" t="s">
        <v>768</v>
      </c>
      <c r="B183" s="20" t="str">
        <f>"231123198003200228"</f>
        <v>231123198003200228</v>
      </c>
      <c r="C183" s="20" t="str">
        <f>"13704567517"</f>
        <v>13704567517</v>
      </c>
      <c r="D183" s="20" t="str">
        <f>"逊克中燃城市燃气发展有限公司"</f>
        <v>逊克中燃城市燃气发展有限公司</v>
      </c>
      <c r="E183" s="21" t="s">
        <v>619</v>
      </c>
      <c r="F183" s="24" t="s">
        <v>726</v>
      </c>
    </row>
    <row r="184" spans="1:6">
      <c r="A184" s="20" t="s">
        <v>740</v>
      </c>
      <c r="B184" s="20" t="str">
        <f>"232131199507162718"</f>
        <v>232131199507162718</v>
      </c>
      <c r="C184" s="20" t="str">
        <f>"19903667874"</f>
        <v>19903667874</v>
      </c>
      <c r="D184" s="20" t="str">
        <f>"延寿奥德燃气有限公司"</f>
        <v>延寿奥德燃气有限公司</v>
      </c>
      <c r="E184" s="21" t="s">
        <v>619</v>
      </c>
      <c r="F184" s="24" t="s">
        <v>726</v>
      </c>
    </row>
    <row r="185" spans="1:6">
      <c r="A185" s="20" t="s">
        <v>769</v>
      </c>
      <c r="B185" s="20" t="str">
        <f>"230702199202120938"</f>
        <v>230702199202120938</v>
      </c>
      <c r="C185" s="20" t="str">
        <f>"18004582098"</f>
        <v>18004582098</v>
      </c>
      <c r="D185" s="20" t="str">
        <f>"伊春鸿奥燃气有限公司"</f>
        <v>伊春鸿奥燃气有限公司</v>
      </c>
      <c r="E185" s="21" t="s">
        <v>619</v>
      </c>
      <c r="F185" s="24" t="s">
        <v>726</v>
      </c>
    </row>
    <row r="186" spans="1:6">
      <c r="A186" s="22" t="s">
        <v>770</v>
      </c>
      <c r="B186" s="22" t="s">
        <v>771</v>
      </c>
      <c r="C186" s="22" t="s">
        <v>772</v>
      </c>
      <c r="D186" s="23" t="s">
        <v>773</v>
      </c>
      <c r="E186" s="21" t="s">
        <v>619</v>
      </c>
      <c r="F186" s="24" t="s">
        <v>726</v>
      </c>
    </row>
    <row r="187" spans="1:6">
      <c r="A187" s="22" t="s">
        <v>774</v>
      </c>
      <c r="B187" s="22" t="s">
        <v>775</v>
      </c>
      <c r="C187" s="22" t="s">
        <v>776</v>
      </c>
      <c r="D187" s="23" t="s">
        <v>777</v>
      </c>
      <c r="E187" s="21" t="s">
        <v>619</v>
      </c>
      <c r="F187" s="24" t="s">
        <v>726</v>
      </c>
    </row>
    <row r="188" spans="1:6">
      <c r="A188" s="22" t="s">
        <v>778</v>
      </c>
      <c r="B188" s="22" t="s">
        <v>779</v>
      </c>
      <c r="C188" s="22" t="s">
        <v>780</v>
      </c>
      <c r="D188" s="23" t="s">
        <v>781</v>
      </c>
      <c r="E188" s="21" t="s">
        <v>619</v>
      </c>
      <c r="F188" s="24" t="s">
        <v>726</v>
      </c>
    </row>
    <row r="189" spans="1:6">
      <c r="A189" s="20" t="s">
        <v>782</v>
      </c>
      <c r="B189" s="20" t="str">
        <f>"230722198003280024"</f>
        <v>230722198003280024</v>
      </c>
      <c r="C189" s="20" t="str">
        <f>"13329389122"</f>
        <v>13329389122</v>
      </c>
      <c r="D189" s="20" t="str">
        <f>"伊春中燃城市燃气发展有限公司"</f>
        <v>伊春中燃城市燃气发展有限公司</v>
      </c>
      <c r="E189" s="21" t="s">
        <v>619</v>
      </c>
      <c r="F189" s="24" t="s">
        <v>726</v>
      </c>
    </row>
    <row r="190" spans="1:6">
      <c r="A190" s="20" t="s">
        <v>783</v>
      </c>
      <c r="B190" s="20" t="str">
        <f>"232303198412200815"</f>
        <v>232303198412200815</v>
      </c>
      <c r="C190" s="20" t="str">
        <f>"15146260946"</f>
        <v>15146260946</v>
      </c>
      <c r="D190" s="20" t="str">
        <f>"肇东市西城液化气供应有限公司"</f>
        <v>肇东市西城液化气供应有限公司</v>
      </c>
      <c r="E190" s="21" t="s">
        <v>619</v>
      </c>
      <c r="F190" s="24" t="s">
        <v>726</v>
      </c>
    </row>
  </sheetData>
  <autoFilter xmlns:etc="http://www.wps.cn/officeDocument/2017/etCustomData" ref="A2:F50" etc:filterBottomFollowUsedRange="0">
    <sortState ref="A3:F50">
      <sortCondition ref="F1"/>
    </sortState>
    <extLst/>
  </autoFilter>
  <mergeCells count="1">
    <mergeCell ref="A1:F1"/>
  </mergeCells>
  <conditionalFormatting sqref="A190">
    <cfRule type="duplicateValues" dxfId="0" priority="1"/>
  </conditionalFormatting>
  <conditionalFormatting sqref="A47:A50">
    <cfRule type="duplicateValues" dxfId="0" priority="3"/>
  </conditionalFormatting>
  <conditionalFormatting sqref="A180:A189">
    <cfRule type="duplicateValues" dxfId="0" priority="2"/>
  </conditionalFormatting>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0"/>
  <sheetViews>
    <sheetView workbookViewId="0">
      <selection activeCell="A22" sqref="A22"/>
    </sheetView>
  </sheetViews>
  <sheetFormatPr defaultColWidth="9" defaultRowHeight="13.5" outlineLevelCol="5"/>
  <cols>
    <col min="1" max="1" width="9.5" style="14" customWidth="1"/>
    <col min="2" max="2" width="21.5" style="14" customWidth="1"/>
    <col min="3" max="3" width="15.25" style="14" customWidth="1"/>
    <col min="4" max="4" width="44.625" style="14" customWidth="1"/>
    <col min="5" max="5" width="22.25" style="14" customWidth="1"/>
    <col min="6" max="6" width="18.6333333333333" style="14" customWidth="1"/>
    <col min="7" max="16384" width="9" style="14"/>
  </cols>
  <sheetData>
    <row r="1" ht="36" customHeight="1" spans="1:6">
      <c r="A1" s="1" t="s">
        <v>784</v>
      </c>
      <c r="B1" s="2"/>
      <c r="C1" s="2"/>
      <c r="D1" s="2"/>
      <c r="E1" s="2"/>
      <c r="F1" s="2"/>
    </row>
    <row r="2" ht="19" customHeight="1" spans="1:6">
      <c r="A2" s="3" t="s">
        <v>1</v>
      </c>
      <c r="B2" s="3" t="s">
        <v>2</v>
      </c>
      <c r="C2" s="3" t="s">
        <v>3</v>
      </c>
      <c r="D2" s="3" t="s">
        <v>4</v>
      </c>
      <c r="E2" s="4" t="s">
        <v>5</v>
      </c>
      <c r="F2" s="5" t="s">
        <v>6</v>
      </c>
    </row>
    <row r="3" spans="1:6">
      <c r="A3" s="7" t="s">
        <v>785</v>
      </c>
      <c r="B3" s="7" t="str">
        <f>"230624199107262850"</f>
        <v>230624199107262850</v>
      </c>
      <c r="C3" s="7" t="str">
        <f>"15344599106"</f>
        <v>15344599106</v>
      </c>
      <c r="D3" s="7" t="str">
        <f>"大庆奥德燃气有限公司"</f>
        <v>大庆奥德燃气有限公司</v>
      </c>
      <c r="E3" s="7" t="s">
        <v>786</v>
      </c>
      <c r="F3" s="7" t="s">
        <v>787</v>
      </c>
    </row>
    <row r="4" spans="1:6">
      <c r="A4" s="7" t="s">
        <v>788</v>
      </c>
      <c r="B4" s="7" t="str">
        <f>"232331198902161834"</f>
        <v>232331198902161834</v>
      </c>
      <c r="C4" s="7" t="str">
        <f>"15246152252"</f>
        <v>15246152252</v>
      </c>
      <c r="D4" s="7" t="str">
        <f>"大庆庆城燃气有限责任公司"</f>
        <v>大庆庆城燃气有限责任公司</v>
      </c>
      <c r="E4" s="7" t="s">
        <v>786</v>
      </c>
      <c r="F4" s="7" t="s">
        <v>787</v>
      </c>
    </row>
    <row r="5" spans="1:6">
      <c r="A5" s="7" t="s">
        <v>789</v>
      </c>
      <c r="B5" s="7" t="str">
        <f>"232700198506192214"</f>
        <v>232700198506192214</v>
      </c>
      <c r="C5" s="7" t="str">
        <f>"18845735586"</f>
        <v>18845735586</v>
      </c>
      <c r="D5" s="7" t="str">
        <f>"大兴安岭中燃城市燃气发展有限公司"</f>
        <v>大兴安岭中燃城市燃气发展有限公司</v>
      </c>
      <c r="E5" s="7" t="s">
        <v>786</v>
      </c>
      <c r="F5" s="7" t="s">
        <v>787</v>
      </c>
    </row>
    <row r="6" spans="1:6">
      <c r="A6" s="7" t="s">
        <v>790</v>
      </c>
      <c r="B6" s="7" t="str">
        <f>"230125198108185716"</f>
        <v>230125198108185716</v>
      </c>
      <c r="C6" s="7" t="str">
        <f>"15045288234"</f>
        <v>15045288234</v>
      </c>
      <c r="D6" s="7" t="str">
        <f>"哈尔滨中孚能源有限公司"</f>
        <v>哈尔滨中孚能源有限公司</v>
      </c>
      <c r="E6" s="7" t="s">
        <v>786</v>
      </c>
      <c r="F6" s="7" t="s">
        <v>787</v>
      </c>
    </row>
    <row r="7" spans="1:6">
      <c r="A7" s="7" t="s">
        <v>791</v>
      </c>
      <c r="B7" s="7" t="str">
        <f>"230103196610165158"</f>
        <v>230103196610165158</v>
      </c>
      <c r="C7" s="7" t="str">
        <f>"13946077275"</f>
        <v>13946077275</v>
      </c>
      <c r="D7" s="7" t="str">
        <f>"哈尔滨中庆燃气有限责任公司"</f>
        <v>哈尔滨中庆燃气有限责任公司</v>
      </c>
      <c r="E7" s="7" t="s">
        <v>786</v>
      </c>
      <c r="F7" s="7" t="s">
        <v>787</v>
      </c>
    </row>
    <row r="8" spans="1:6">
      <c r="A8" s="7" t="s">
        <v>792</v>
      </c>
      <c r="B8" s="7" t="str">
        <f>"232302199004123513"</f>
        <v>232302199004123513</v>
      </c>
      <c r="C8" s="7" t="str">
        <f>"18845905354"</f>
        <v>18845905354</v>
      </c>
      <c r="D8" s="7" t="str">
        <f>"黑龙江省路丰天然气销售有限公司"</f>
        <v>黑龙江省路丰天然气销售有限公司</v>
      </c>
      <c r="E8" s="7" t="s">
        <v>786</v>
      </c>
      <c r="F8" s="7" t="s">
        <v>787</v>
      </c>
    </row>
    <row r="9" spans="1:6">
      <c r="A9" s="7" t="s">
        <v>793</v>
      </c>
      <c r="B9" s="7" t="str">
        <f>"230228195903050010"</f>
        <v>230228195903050010</v>
      </c>
      <c r="C9" s="7" t="str">
        <f>"13836830808"</f>
        <v>13836830808</v>
      </c>
      <c r="D9" s="7" t="str">
        <f>"林甸县昊鑫燃气供应有限公司"</f>
        <v>林甸县昊鑫燃气供应有限公司</v>
      </c>
      <c r="E9" s="7" t="s">
        <v>786</v>
      </c>
      <c r="F9" s="7" t="s">
        <v>787</v>
      </c>
    </row>
    <row r="10" spans="1:6">
      <c r="A10" s="7" t="s">
        <v>627</v>
      </c>
      <c r="B10" s="7" t="str">
        <f>"23022819550615027X"</f>
        <v>23022819550615027X</v>
      </c>
      <c r="C10" s="7" t="str">
        <f>"15804598732"</f>
        <v>15804598732</v>
      </c>
      <c r="D10" s="7" t="str">
        <f>"林甸县昊鑫燃气供应有限公司"</f>
        <v>林甸县昊鑫燃气供应有限公司</v>
      </c>
      <c r="E10" s="7" t="s">
        <v>786</v>
      </c>
      <c r="F10" s="7" t="s">
        <v>787</v>
      </c>
    </row>
    <row r="11" spans="1:6">
      <c r="A11" s="7" t="s">
        <v>794</v>
      </c>
      <c r="B11" s="7" t="str">
        <f>"230281199102232420"</f>
        <v>230281199102232420</v>
      </c>
      <c r="C11" s="7" t="str">
        <f>"18245229532"</f>
        <v>18245229532</v>
      </c>
      <c r="D11" s="7" t="str">
        <f t="shared" ref="D11:D13" si="0">"讷河市城市燃气有限公司"</f>
        <v>讷河市城市燃气有限公司</v>
      </c>
      <c r="E11" s="7" t="s">
        <v>786</v>
      </c>
      <c r="F11" s="7" t="s">
        <v>787</v>
      </c>
    </row>
    <row r="12" spans="1:6">
      <c r="A12" s="7" t="s">
        <v>795</v>
      </c>
      <c r="B12" s="7" t="str">
        <f>"231121199012220628"</f>
        <v>231121199012220628</v>
      </c>
      <c r="C12" s="7" t="str">
        <f>"15546248720"</f>
        <v>15546248720</v>
      </c>
      <c r="D12" s="7" t="str">
        <f t="shared" si="0"/>
        <v>讷河市城市燃气有限公司</v>
      </c>
      <c r="E12" s="7" t="s">
        <v>786</v>
      </c>
      <c r="F12" s="7" t="s">
        <v>787</v>
      </c>
    </row>
    <row r="13" spans="1:6">
      <c r="A13" s="7" t="s">
        <v>796</v>
      </c>
      <c r="B13" s="7" t="str">
        <f>"230281199007012614"</f>
        <v>230281199007012614</v>
      </c>
      <c r="C13" s="7" t="str">
        <f>"19997523631"</f>
        <v>19997523631</v>
      </c>
      <c r="D13" s="7" t="str">
        <f t="shared" si="0"/>
        <v>讷河市城市燃气有限公司</v>
      </c>
      <c r="E13" s="7" t="s">
        <v>786</v>
      </c>
      <c r="F13" s="7" t="s">
        <v>787</v>
      </c>
    </row>
    <row r="14" spans="1:6">
      <c r="A14" s="7" t="s">
        <v>797</v>
      </c>
      <c r="B14" s="7" t="str">
        <f>"232330197806260612"</f>
        <v>232330197806260612</v>
      </c>
      <c r="C14" s="7" t="str">
        <f>"15845515731"</f>
        <v>15845515731</v>
      </c>
      <c r="D14" s="7" t="str">
        <f>"庆安中燃城市燃气发展有限公司"</f>
        <v>庆安中燃城市燃气发展有限公司</v>
      </c>
      <c r="E14" s="7" t="s">
        <v>786</v>
      </c>
      <c r="F14" s="7" t="s">
        <v>787</v>
      </c>
    </row>
    <row r="15" spans="1:6">
      <c r="A15" s="7" t="s">
        <v>798</v>
      </c>
      <c r="B15" s="7" t="str">
        <f>"23101119801120181X"</f>
        <v>23101119801120181X</v>
      </c>
      <c r="C15" s="7" t="str">
        <f>"15104564085"</f>
        <v>15104564085</v>
      </c>
      <c r="D15" s="7" t="str">
        <f>"尚志华润燃气有限公司"</f>
        <v>尚志华润燃气有限公司</v>
      </c>
      <c r="E15" s="7" t="s">
        <v>786</v>
      </c>
      <c r="F15" s="7" t="s">
        <v>787</v>
      </c>
    </row>
    <row r="16" spans="1:6">
      <c r="A16" s="7" t="s">
        <v>799</v>
      </c>
      <c r="B16" s="7" t="str">
        <f>"230521199512222313"</f>
        <v>230521199512222313</v>
      </c>
      <c r="C16" s="7" t="str">
        <f>"17710624860"</f>
        <v>17710624860</v>
      </c>
      <c r="D16" s="7" t="str">
        <f>"双鸭山中燃城市燃气发展有限公司"</f>
        <v>双鸭山中燃城市燃气发展有限公司</v>
      </c>
      <c r="E16" s="7" t="s">
        <v>786</v>
      </c>
      <c r="F16" s="7" t="s">
        <v>787</v>
      </c>
    </row>
    <row r="17" spans="1:6">
      <c r="A17" s="7" t="s">
        <v>277</v>
      </c>
      <c r="B17" s="7" t="str">
        <f>"232301199606126213"</f>
        <v>232301199606126213</v>
      </c>
      <c r="C17" s="7" t="str">
        <f>"13163659125"</f>
        <v>13163659125</v>
      </c>
      <c r="D17" s="7" t="str">
        <f>"绥化新奥燃气有限公司"</f>
        <v>绥化新奥燃气有限公司</v>
      </c>
      <c r="E17" s="7" t="s">
        <v>786</v>
      </c>
      <c r="F17" s="7" t="s">
        <v>787</v>
      </c>
    </row>
    <row r="18" spans="1:6">
      <c r="A18" s="7" t="s">
        <v>800</v>
      </c>
      <c r="B18" s="7" t="str">
        <f>"230828199008021230"</f>
        <v>230828199008021230</v>
      </c>
      <c r="C18" s="7" t="str">
        <f>"15246490099"</f>
        <v>15246490099</v>
      </c>
      <c r="D18" s="7" t="str">
        <f>"汤原县为民液化气有限公司"</f>
        <v>汤原县为民液化气有限公司</v>
      </c>
      <c r="E18" s="7" t="s">
        <v>786</v>
      </c>
      <c r="F18" s="7" t="s">
        <v>787</v>
      </c>
    </row>
    <row r="19" spans="1:6">
      <c r="A19" s="7" t="s">
        <v>801</v>
      </c>
      <c r="B19" s="7" t="str">
        <f>"230828197901030034"</f>
        <v>230828197901030034</v>
      </c>
      <c r="C19" s="7" t="str">
        <f>"15765145449"</f>
        <v>15765145449</v>
      </c>
      <c r="D19" s="7" t="str">
        <f>"汤原中燃城市燃气发展有限公司"</f>
        <v>汤原中燃城市燃气发展有限公司</v>
      </c>
      <c r="E19" s="7" t="s">
        <v>786</v>
      </c>
      <c r="F19" s="7" t="s">
        <v>787</v>
      </c>
    </row>
    <row r="20" spans="1:6">
      <c r="A20" s="7" t="s">
        <v>802</v>
      </c>
      <c r="B20" s="7" t="str">
        <f>"231123198806093016"</f>
        <v>231123198806093016</v>
      </c>
      <c r="C20" s="7" t="str">
        <f>"18724569567"</f>
        <v>18724569567</v>
      </c>
      <c r="D20" s="7" t="str">
        <f>"逊克中燃城市燃气发展有限公司"</f>
        <v>逊克中燃城市燃气发展有限公司</v>
      </c>
      <c r="E20" s="7" t="s">
        <v>786</v>
      </c>
      <c r="F20" s="7" t="s">
        <v>787</v>
      </c>
    </row>
    <row r="21" spans="1:6">
      <c r="A21" s="7" t="s">
        <v>803</v>
      </c>
      <c r="B21" s="7" t="str">
        <f>"230702199403131414"</f>
        <v>230702199403131414</v>
      </c>
      <c r="C21" s="7" t="str">
        <f>"18045889879"</f>
        <v>18045889879</v>
      </c>
      <c r="D21" s="7" t="str">
        <f>"伊春鸿奥燃气有限公司"</f>
        <v>伊春鸿奥燃气有限公司</v>
      </c>
      <c r="E21" s="7" t="s">
        <v>786</v>
      </c>
      <c r="F21" s="7" t="s">
        <v>787</v>
      </c>
    </row>
    <row r="22" spans="1:6">
      <c r="A22" s="15" t="s">
        <v>804</v>
      </c>
      <c r="B22" s="15" t="str">
        <f>"230404199506210111"</f>
        <v>230404199506210111</v>
      </c>
      <c r="C22" s="15" t="str">
        <f>"18345685621"</f>
        <v>18345685621</v>
      </c>
      <c r="D22" s="16" t="str">
        <f>"京燃鹤岗燃气有限责任公司"</f>
        <v>京燃鹤岗燃气有限责任公司</v>
      </c>
      <c r="E22" s="7" t="s">
        <v>786</v>
      </c>
      <c r="F22" s="7" t="s">
        <v>787</v>
      </c>
    </row>
    <row r="23" spans="1:6">
      <c r="A23" s="7" t="s">
        <v>562</v>
      </c>
      <c r="B23" s="7" t="str">
        <f>"232326198802024751"</f>
        <v>232326198802024751</v>
      </c>
      <c r="C23" s="7" t="str">
        <f>"15331904440"</f>
        <v>15331904440</v>
      </c>
      <c r="D23" s="7" t="str">
        <f>"大庆信实中瑞燃气技术服务有限公司"</f>
        <v>大庆信实中瑞燃气技术服务有限公司</v>
      </c>
      <c r="E23" s="7" t="s">
        <v>805</v>
      </c>
      <c r="F23" s="7" t="s">
        <v>787</v>
      </c>
    </row>
    <row r="24" spans="1:6">
      <c r="A24" s="7" t="s">
        <v>806</v>
      </c>
      <c r="B24" s="7" t="str">
        <f>"230621199303110257"</f>
        <v>230621199303110257</v>
      </c>
      <c r="C24" s="7" t="str">
        <f>"18645915093"</f>
        <v>18645915093</v>
      </c>
      <c r="D24" s="7" t="str">
        <f>"大庆徐深城市燃气有限公司"</f>
        <v>大庆徐深城市燃气有限公司</v>
      </c>
      <c r="E24" s="7" t="s">
        <v>805</v>
      </c>
      <c r="F24" s="7" t="s">
        <v>787</v>
      </c>
    </row>
    <row r="25" spans="1:6">
      <c r="A25" s="7" t="s">
        <v>807</v>
      </c>
      <c r="B25" s="7" t="str">
        <f>"230621198804235192"</f>
        <v>230621198804235192</v>
      </c>
      <c r="C25" s="7" t="str">
        <f>"13796997725"</f>
        <v>13796997725</v>
      </c>
      <c r="D25" s="7" t="str">
        <f>"大庆徐深城市燃气有限公司"</f>
        <v>大庆徐深城市燃气有限公司</v>
      </c>
      <c r="E25" s="7" t="s">
        <v>805</v>
      </c>
      <c r="F25" s="7" t="s">
        <v>787</v>
      </c>
    </row>
    <row r="26" spans="1:6">
      <c r="A26" s="7" t="s">
        <v>808</v>
      </c>
      <c r="B26" s="7" t="str">
        <f>"232700197210104356"</f>
        <v>232700197210104356</v>
      </c>
      <c r="C26" s="7" t="str">
        <f>"13846550718"</f>
        <v>13846550718</v>
      </c>
      <c r="D26" s="7" t="str">
        <f>"大兴安岭瑞盛燃气有限公司"</f>
        <v>大兴安岭瑞盛燃气有限公司</v>
      </c>
      <c r="E26" s="7" t="s">
        <v>805</v>
      </c>
      <c r="F26" s="7" t="s">
        <v>787</v>
      </c>
    </row>
    <row r="27" spans="1:6">
      <c r="A27" s="7" t="s">
        <v>809</v>
      </c>
      <c r="B27" s="7" t="str">
        <f>"152103197711046939"</f>
        <v>152103197711046939</v>
      </c>
      <c r="C27" s="7" t="str">
        <f>"15636803543"</f>
        <v>15636803543</v>
      </c>
      <c r="D27" s="7" t="str">
        <f>"哈尔滨建成贸易有限公司"</f>
        <v>哈尔滨建成贸易有限公司</v>
      </c>
      <c r="E27" s="7" t="s">
        <v>805</v>
      </c>
      <c r="F27" s="7" t="s">
        <v>787</v>
      </c>
    </row>
    <row r="28" spans="1:6">
      <c r="A28" s="7" t="s">
        <v>810</v>
      </c>
      <c r="B28" s="7" t="str">
        <f>"230105199106212310"</f>
        <v>230105199106212310</v>
      </c>
      <c r="C28" s="7" t="str">
        <f>"13703606087"</f>
        <v>13703606087</v>
      </c>
      <c r="D28" s="7" t="str">
        <f>"哈尔滨建成贸易有限公司"</f>
        <v>哈尔滨建成贸易有限公司</v>
      </c>
      <c r="E28" s="7" t="s">
        <v>805</v>
      </c>
      <c r="F28" s="7" t="s">
        <v>787</v>
      </c>
    </row>
    <row r="29" spans="1:6">
      <c r="A29" s="7" t="s">
        <v>811</v>
      </c>
      <c r="B29" s="7" t="str">
        <f>"232126197509290019"</f>
        <v>232126197509290019</v>
      </c>
      <c r="C29" s="7" t="str">
        <f>"18945357800"</f>
        <v>18945357800</v>
      </c>
      <c r="D29" s="7" t="str">
        <f>"海伦兴隆燃气有限公司"</f>
        <v>海伦兴隆燃气有限公司</v>
      </c>
      <c r="E29" s="7" t="s">
        <v>805</v>
      </c>
      <c r="F29" s="7" t="s">
        <v>787</v>
      </c>
    </row>
    <row r="30" spans="1:6">
      <c r="A30" s="7" t="s">
        <v>812</v>
      </c>
      <c r="B30" s="7" t="str">
        <f>"231026197202270615"</f>
        <v>231026197202270615</v>
      </c>
      <c r="C30" s="7" t="str">
        <f>"13234671077"</f>
        <v>13234671077</v>
      </c>
      <c r="D30" s="7" t="str">
        <f>"黑龙江省牡丹江农垦广元液化气有限公司"</f>
        <v>黑龙江省牡丹江农垦广元液化气有限公司</v>
      </c>
      <c r="E30" s="7" t="s">
        <v>805</v>
      </c>
      <c r="F30" s="7" t="s">
        <v>787</v>
      </c>
    </row>
    <row r="31" spans="1:6">
      <c r="A31" s="7" t="s">
        <v>813</v>
      </c>
      <c r="B31" s="7" t="str">
        <f>"230803197807300037"</f>
        <v>230803197807300037</v>
      </c>
      <c r="C31" s="7" t="str">
        <f>"15246474884"</f>
        <v>15246474884</v>
      </c>
      <c r="D31" s="7" t="str">
        <f>"佳木斯壹品科技有限公司"</f>
        <v>佳木斯壹品科技有限公司</v>
      </c>
      <c r="E31" s="7" t="s">
        <v>805</v>
      </c>
      <c r="F31" s="7" t="s">
        <v>787</v>
      </c>
    </row>
    <row r="32" spans="1:6">
      <c r="A32" s="7" t="s">
        <v>727</v>
      </c>
      <c r="B32" s="7" t="str">
        <f>"23081119900515441X"</f>
        <v>23081119900515441X</v>
      </c>
      <c r="C32" s="7" t="str">
        <f>"13045437772"</f>
        <v>13045437772</v>
      </c>
      <c r="D32" s="7" t="str">
        <f>"佳木斯壹品科技有限公司"</f>
        <v>佳木斯壹品科技有限公司</v>
      </c>
      <c r="E32" s="7" t="s">
        <v>805</v>
      </c>
      <c r="F32" s="7" t="s">
        <v>787</v>
      </c>
    </row>
    <row r="33" spans="1:6">
      <c r="A33" s="7" t="s">
        <v>814</v>
      </c>
      <c r="B33" s="7" t="str">
        <f>"230403197911180635"</f>
        <v>230403197911180635</v>
      </c>
      <c r="C33" s="7" t="str">
        <f>"13846815162"</f>
        <v>13846815162</v>
      </c>
      <c r="D33" s="7" t="str">
        <f>"京燃鹤岗燃气有限责任公司"</f>
        <v>京燃鹤岗燃气有限责任公司</v>
      </c>
      <c r="E33" s="7" t="s">
        <v>805</v>
      </c>
      <c r="F33" s="7" t="s">
        <v>787</v>
      </c>
    </row>
    <row r="34" spans="1:6">
      <c r="A34" s="7" t="s">
        <v>815</v>
      </c>
      <c r="B34" s="7" t="str">
        <f>"230406198805050232"</f>
        <v>230406198805050232</v>
      </c>
      <c r="C34" s="7" t="str">
        <f>"18645154344"</f>
        <v>18645154344</v>
      </c>
      <c r="D34" s="7" t="str">
        <f>"京燃鹤岗燃气有限责任公司"</f>
        <v>京燃鹤岗燃气有限责任公司</v>
      </c>
      <c r="E34" s="7" t="s">
        <v>805</v>
      </c>
      <c r="F34" s="7" t="s">
        <v>787</v>
      </c>
    </row>
    <row r="35" spans="1:6">
      <c r="A35" s="7" t="s">
        <v>816</v>
      </c>
      <c r="B35" s="7" t="str">
        <f>"230623199004041442"</f>
        <v>230623199004041442</v>
      </c>
      <c r="C35" s="7" t="str">
        <f>"18846603583"</f>
        <v>18846603583</v>
      </c>
      <c r="D35" s="7" t="str">
        <f>"林甸县昊鑫燃气供应有限公司"</f>
        <v>林甸县昊鑫燃气供应有限公司</v>
      </c>
      <c r="E35" s="7" t="s">
        <v>805</v>
      </c>
      <c r="F35" s="7" t="s">
        <v>787</v>
      </c>
    </row>
    <row r="36" spans="1:6">
      <c r="A36" s="7" t="s">
        <v>817</v>
      </c>
      <c r="B36" s="7" t="str">
        <f>"23022119900405162X"</f>
        <v>23022119900405162X</v>
      </c>
      <c r="C36" s="7" t="str">
        <f>"15754598600"</f>
        <v>15754598600</v>
      </c>
      <c r="D36" s="7" t="str">
        <f>"林甸县昊鑫燃气供应有限公司"</f>
        <v>林甸县昊鑫燃气供应有限公司</v>
      </c>
      <c r="E36" s="7" t="s">
        <v>805</v>
      </c>
      <c r="F36" s="7" t="s">
        <v>787</v>
      </c>
    </row>
    <row r="37" spans="1:6">
      <c r="A37" s="7" t="s">
        <v>818</v>
      </c>
      <c r="B37" s="7" t="str">
        <f>"230208197902251236"</f>
        <v>230208197902251236</v>
      </c>
      <c r="C37" s="7" t="str">
        <f>"18714309555"</f>
        <v>18714309555</v>
      </c>
      <c r="D37" s="7" t="str">
        <f>"四川巨能齐齐哈尔梅里斯天然气有限公司"</f>
        <v>四川巨能齐齐哈尔梅里斯天然气有限公司</v>
      </c>
      <c r="E37" s="7" t="s">
        <v>805</v>
      </c>
      <c r="F37" s="7" t="s">
        <v>787</v>
      </c>
    </row>
    <row r="38" spans="1:6">
      <c r="A38" s="7" t="s">
        <v>819</v>
      </c>
      <c r="B38" s="7" t="str">
        <f>"230125196608161033"</f>
        <v>230125196608161033</v>
      </c>
      <c r="C38" s="7" t="str">
        <f>"13134598878"</f>
        <v>13134598878</v>
      </c>
      <c r="D38" s="7" t="str">
        <f>"五常市鑫海液化气销售有限公司"</f>
        <v>五常市鑫海液化气销售有限公司</v>
      </c>
      <c r="E38" s="7" t="s">
        <v>805</v>
      </c>
      <c r="F38" s="7" t="s">
        <v>787</v>
      </c>
    </row>
    <row r="39" spans="1:6">
      <c r="A39" s="7" t="s">
        <v>820</v>
      </c>
      <c r="B39" s="7" t="str">
        <f>"23232119790205461X"</f>
        <v>23232119790205461X</v>
      </c>
      <c r="C39" s="7" t="str">
        <f>"18745503094"</f>
        <v>18745503094</v>
      </c>
      <c r="D39" s="7" t="str">
        <f>"五常市鑫海液化气销售有限公司"</f>
        <v>五常市鑫海液化气销售有限公司</v>
      </c>
      <c r="E39" s="7" t="s">
        <v>805</v>
      </c>
      <c r="F39" s="7" t="s">
        <v>787</v>
      </c>
    </row>
    <row r="40" spans="1:6">
      <c r="A40" s="7" t="s">
        <v>821</v>
      </c>
      <c r="B40" s="7" t="str">
        <f>"152130196309063911"</f>
        <v>152130196309063911</v>
      </c>
      <c r="C40" s="7" t="str">
        <f>"13644800703"</f>
        <v>13644800703</v>
      </c>
      <c r="D40" s="7" t="str">
        <f>"新巴尔虎左旗鼎盛燃气有限公司"</f>
        <v>新巴尔虎左旗鼎盛燃气有限公司</v>
      </c>
      <c r="E40" s="7" t="s">
        <v>805</v>
      </c>
      <c r="F40" s="7" t="s">
        <v>787</v>
      </c>
    </row>
    <row r="41" spans="1:6">
      <c r="A41" s="7" t="s">
        <v>822</v>
      </c>
      <c r="B41" s="7" t="str">
        <f>"210504198704041918"</f>
        <v>210504198704041918</v>
      </c>
      <c r="C41" s="7" t="str">
        <f>"15145828488"</f>
        <v>15145828488</v>
      </c>
      <c r="D41" s="7" t="str">
        <f>"伊春中燃城市燃气发展有限公司"</f>
        <v>伊春中燃城市燃气发展有限公司</v>
      </c>
      <c r="E41" s="7" t="s">
        <v>805</v>
      </c>
      <c r="F41" s="7" t="s">
        <v>787</v>
      </c>
    </row>
    <row r="42" spans="1:6">
      <c r="A42" s="7" t="s">
        <v>823</v>
      </c>
      <c r="B42" s="7" t="str">
        <f>"232303198710270459"</f>
        <v>232303198710270459</v>
      </c>
      <c r="C42" s="7" t="str">
        <f>"15764619947"</f>
        <v>15764619947</v>
      </c>
      <c r="D42" s="7" t="str">
        <f>"肇东市鸿发远恒天然气经营有限公司"</f>
        <v>肇东市鸿发远恒天然气经营有限公司</v>
      </c>
      <c r="E42" s="7" t="s">
        <v>805</v>
      </c>
      <c r="F42" s="7" t="s">
        <v>787</v>
      </c>
    </row>
    <row r="43" spans="1:6">
      <c r="A43" s="15" t="s">
        <v>824</v>
      </c>
      <c r="B43" s="15" t="s">
        <v>825</v>
      </c>
      <c r="C43" s="15" t="s">
        <v>826</v>
      </c>
      <c r="D43" s="15" t="s">
        <v>827</v>
      </c>
      <c r="E43" s="15" t="s">
        <v>805</v>
      </c>
      <c r="F43" s="7" t="s">
        <v>787</v>
      </c>
    </row>
    <row r="44" spans="1:6">
      <c r="A44" s="15" t="s">
        <v>828</v>
      </c>
      <c r="B44" s="15" t="s">
        <v>829</v>
      </c>
      <c r="C44" s="15" t="s">
        <v>830</v>
      </c>
      <c r="D44" s="15" t="s">
        <v>831</v>
      </c>
      <c r="E44" s="15" t="s">
        <v>805</v>
      </c>
      <c r="F44" s="7" t="s">
        <v>787</v>
      </c>
    </row>
    <row r="45" spans="1:6">
      <c r="A45" s="15" t="s">
        <v>832</v>
      </c>
      <c r="B45" s="15" t="s">
        <v>833</v>
      </c>
      <c r="C45" s="15" t="s">
        <v>834</v>
      </c>
      <c r="D45" s="15" t="s">
        <v>835</v>
      </c>
      <c r="E45" s="15" t="s">
        <v>805</v>
      </c>
      <c r="F45" s="7" t="s">
        <v>787</v>
      </c>
    </row>
    <row r="46" spans="1:6">
      <c r="A46" s="15" t="s">
        <v>836</v>
      </c>
      <c r="B46" s="15" t="s">
        <v>837</v>
      </c>
      <c r="C46" s="15" t="s">
        <v>838</v>
      </c>
      <c r="D46" s="15" t="s">
        <v>839</v>
      </c>
      <c r="E46" s="15" t="s">
        <v>805</v>
      </c>
      <c r="F46" s="7" t="s">
        <v>787</v>
      </c>
    </row>
    <row r="47" spans="1:6">
      <c r="A47" s="15" t="s">
        <v>840</v>
      </c>
      <c r="B47" s="15" t="s">
        <v>841</v>
      </c>
      <c r="C47" s="15" t="s">
        <v>842</v>
      </c>
      <c r="D47" s="15" t="s">
        <v>843</v>
      </c>
      <c r="E47" s="15" t="s">
        <v>805</v>
      </c>
      <c r="F47" s="7" t="s">
        <v>787</v>
      </c>
    </row>
    <row r="48" spans="1:6">
      <c r="A48" s="15" t="s">
        <v>844</v>
      </c>
      <c r="B48" s="15" t="s">
        <v>845</v>
      </c>
      <c r="C48" s="15" t="s">
        <v>846</v>
      </c>
      <c r="D48" s="15" t="s">
        <v>843</v>
      </c>
      <c r="E48" s="15" t="s">
        <v>805</v>
      </c>
      <c r="F48" s="7" t="s">
        <v>787</v>
      </c>
    </row>
    <row r="49" spans="1:6">
      <c r="A49" s="15" t="s">
        <v>847</v>
      </c>
      <c r="B49" s="15" t="s">
        <v>848</v>
      </c>
      <c r="C49" s="15" t="s">
        <v>849</v>
      </c>
      <c r="D49" s="15" t="s">
        <v>843</v>
      </c>
      <c r="E49" s="15" t="s">
        <v>805</v>
      </c>
      <c r="F49" s="7" t="s">
        <v>787</v>
      </c>
    </row>
    <row r="50" spans="1:6">
      <c r="A50" s="15" t="s">
        <v>632</v>
      </c>
      <c r="B50" s="15" t="s">
        <v>850</v>
      </c>
      <c r="C50" s="15" t="s">
        <v>851</v>
      </c>
      <c r="D50" s="15" t="s">
        <v>843</v>
      </c>
      <c r="E50" s="15" t="s">
        <v>805</v>
      </c>
      <c r="F50" s="7" t="s">
        <v>787</v>
      </c>
    </row>
  </sheetData>
  <autoFilter xmlns:etc="http://www.wps.cn/officeDocument/2017/etCustomData" ref="A2:F51" etc:filterBottomFollowUsedRange="0">
    <sortState ref="A3:F51">
      <sortCondition ref="F1"/>
    </sortState>
    <extLst/>
  </autoFilter>
  <mergeCells count="1">
    <mergeCell ref="A1:F1"/>
  </mergeCells>
  <conditionalFormatting sqref="A22">
    <cfRule type="duplicateValues" dxfId="0" priority="4"/>
  </conditionalFormatting>
  <conditionalFormatting sqref="A43">
    <cfRule type="duplicateValues" dxfId="1" priority="3"/>
  </conditionalFormatting>
  <conditionalFormatting sqref="A44">
    <cfRule type="duplicateValues" dxfId="1" priority="2"/>
  </conditionalFormatting>
  <conditionalFormatting sqref="A50">
    <cfRule type="duplicateValues" dxfId="1" priority="6"/>
  </conditionalFormatting>
  <conditionalFormatting sqref="B50">
    <cfRule type="duplicateValues" dxfId="1" priority="5"/>
  </conditionalFormatting>
  <conditionalFormatting sqref="A45:A46">
    <cfRule type="duplicateValues" dxfId="1" priority="1"/>
  </conditionalFormatting>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2"/>
  <sheetViews>
    <sheetView tabSelected="1" topLeftCell="A35" workbookViewId="0">
      <selection activeCell="H45" sqref="H45"/>
    </sheetView>
  </sheetViews>
  <sheetFormatPr defaultColWidth="9" defaultRowHeight="13.5" outlineLevelCol="5"/>
  <cols>
    <col min="1" max="1" width="9.5" customWidth="1"/>
    <col min="2" max="2" width="21.5" customWidth="1"/>
    <col min="3" max="3" width="15.25" customWidth="1"/>
    <col min="4" max="4" width="44.625" customWidth="1"/>
    <col min="5" max="5" width="22.25" customWidth="1"/>
    <col min="6" max="6" width="18.6333333333333" customWidth="1"/>
  </cols>
  <sheetData>
    <row r="1" ht="31" customHeight="1" spans="1:6">
      <c r="A1" s="1" t="s">
        <v>852</v>
      </c>
      <c r="B1" s="2"/>
      <c r="C1" s="2"/>
      <c r="D1" s="2"/>
      <c r="E1" s="2"/>
      <c r="F1" s="2"/>
    </row>
    <row r="2" ht="25" customHeight="1" spans="1:6">
      <c r="A2" s="3" t="s">
        <v>1</v>
      </c>
      <c r="B2" s="3" t="s">
        <v>2</v>
      </c>
      <c r="C2" s="3" t="s">
        <v>3</v>
      </c>
      <c r="D2" s="3" t="s">
        <v>4</v>
      </c>
      <c r="E2" s="4" t="s">
        <v>5</v>
      </c>
      <c r="F2" s="5" t="s">
        <v>6</v>
      </c>
    </row>
    <row r="3" spans="1:6">
      <c r="A3" s="6" t="s">
        <v>853</v>
      </c>
      <c r="B3" s="7" t="str">
        <f>"230622199205035253"</f>
        <v>230622199205035253</v>
      </c>
      <c r="C3" s="7" t="str">
        <f>"18546944222"</f>
        <v>18546944222</v>
      </c>
      <c r="D3" s="7" t="str">
        <f t="shared" ref="D3:D12" si="0">"大庆贝拓新能源有限公司"</f>
        <v>大庆贝拓新能源有限公司</v>
      </c>
      <c r="E3" s="7" t="s">
        <v>854</v>
      </c>
      <c r="F3" s="8" t="s">
        <v>855</v>
      </c>
    </row>
    <row r="4" spans="1:6">
      <c r="A4" s="7" t="s">
        <v>856</v>
      </c>
      <c r="B4" s="7" t="str">
        <f>"230622200209236154"</f>
        <v>230622200209236154</v>
      </c>
      <c r="C4" s="7" t="str">
        <f>"17745539971"</f>
        <v>17745539971</v>
      </c>
      <c r="D4" s="7" t="str">
        <f t="shared" si="0"/>
        <v>大庆贝拓新能源有限公司</v>
      </c>
      <c r="E4" s="7" t="s">
        <v>854</v>
      </c>
      <c r="F4" s="8" t="s">
        <v>855</v>
      </c>
    </row>
    <row r="5" spans="1:6">
      <c r="A5" s="7" t="s">
        <v>857</v>
      </c>
      <c r="B5" s="7" t="str">
        <f>"230622199007106452"</f>
        <v>230622199007106452</v>
      </c>
      <c r="C5" s="7" t="str">
        <f>"13590391205"</f>
        <v>13590391205</v>
      </c>
      <c r="D5" s="7" t="str">
        <f t="shared" si="0"/>
        <v>大庆贝拓新能源有限公司</v>
      </c>
      <c r="E5" s="7" t="s">
        <v>854</v>
      </c>
      <c r="F5" s="8" t="s">
        <v>855</v>
      </c>
    </row>
    <row r="6" spans="1:6">
      <c r="A6" s="7" t="s">
        <v>858</v>
      </c>
      <c r="B6" s="7" t="str">
        <f>"230103197712113935"</f>
        <v>230103197712113935</v>
      </c>
      <c r="C6" s="7" t="str">
        <f>"16603631111"</f>
        <v>16603631111</v>
      </c>
      <c r="D6" s="7" t="str">
        <f t="shared" si="0"/>
        <v>大庆贝拓新能源有限公司</v>
      </c>
      <c r="E6" s="7" t="s">
        <v>854</v>
      </c>
      <c r="F6" s="8" t="s">
        <v>855</v>
      </c>
    </row>
    <row r="7" spans="1:6">
      <c r="A7" s="7" t="s">
        <v>859</v>
      </c>
      <c r="B7" s="7" t="str">
        <f>"230622200104052551"</f>
        <v>230622200104052551</v>
      </c>
      <c r="C7" s="7" t="str">
        <f>"18546587123"</f>
        <v>18546587123</v>
      </c>
      <c r="D7" s="7" t="str">
        <f t="shared" si="0"/>
        <v>大庆贝拓新能源有限公司</v>
      </c>
      <c r="E7" s="7" t="s">
        <v>854</v>
      </c>
      <c r="F7" s="8" t="s">
        <v>855</v>
      </c>
    </row>
    <row r="8" spans="1:6">
      <c r="A8" s="7" t="s">
        <v>860</v>
      </c>
      <c r="B8" s="7" t="str">
        <f>"230622199808262578"</f>
        <v>230622199808262578</v>
      </c>
      <c r="C8" s="7" t="str">
        <f>"15269334900"</f>
        <v>15269334900</v>
      </c>
      <c r="D8" s="7" t="str">
        <f t="shared" si="0"/>
        <v>大庆贝拓新能源有限公司</v>
      </c>
      <c r="E8" s="7" t="s">
        <v>854</v>
      </c>
      <c r="F8" s="8" t="s">
        <v>855</v>
      </c>
    </row>
    <row r="9" spans="1:6">
      <c r="A9" s="7" t="s">
        <v>861</v>
      </c>
      <c r="B9" s="7" t="str">
        <f>"610623198808180313"</f>
        <v>610623198808180313</v>
      </c>
      <c r="C9" s="7" t="str">
        <f>"13723326178"</f>
        <v>13723326178</v>
      </c>
      <c r="D9" s="7" t="str">
        <f t="shared" si="0"/>
        <v>大庆贝拓新能源有限公司</v>
      </c>
      <c r="E9" s="7" t="s">
        <v>854</v>
      </c>
      <c r="F9" s="8" t="s">
        <v>855</v>
      </c>
    </row>
    <row r="10" spans="1:6">
      <c r="A10" s="7" t="s">
        <v>862</v>
      </c>
      <c r="B10" s="7" t="str">
        <f>"23062219900512645X"</f>
        <v>23062219900512645X</v>
      </c>
      <c r="C10" s="7" t="str">
        <f>"17678617000"</f>
        <v>17678617000</v>
      </c>
      <c r="D10" s="7" t="str">
        <f t="shared" si="0"/>
        <v>大庆贝拓新能源有限公司</v>
      </c>
      <c r="E10" s="7" t="s">
        <v>854</v>
      </c>
      <c r="F10" s="8" t="s">
        <v>855</v>
      </c>
    </row>
    <row r="11" spans="1:6">
      <c r="A11" s="7" t="s">
        <v>863</v>
      </c>
      <c r="B11" s="7" t="str">
        <f>"230622198601145273"</f>
        <v>230622198601145273</v>
      </c>
      <c r="C11" s="7" t="str">
        <f>"13124598678"</f>
        <v>13124598678</v>
      </c>
      <c r="D11" s="7" t="str">
        <f t="shared" si="0"/>
        <v>大庆贝拓新能源有限公司</v>
      </c>
      <c r="E11" s="7" t="s">
        <v>854</v>
      </c>
      <c r="F11" s="8" t="s">
        <v>787</v>
      </c>
    </row>
    <row r="12" spans="1:6">
      <c r="A12" s="7" t="s">
        <v>864</v>
      </c>
      <c r="B12" s="7" t="str">
        <f>"230804198005281410"</f>
        <v>230804198005281410</v>
      </c>
      <c r="C12" s="7" t="str">
        <f>"13089681314"</f>
        <v>13089681314</v>
      </c>
      <c r="D12" s="7" t="str">
        <f t="shared" si="0"/>
        <v>大庆贝拓新能源有限公司</v>
      </c>
      <c r="E12" s="7" t="s">
        <v>854</v>
      </c>
      <c r="F12" s="8" t="s">
        <v>855</v>
      </c>
    </row>
    <row r="13" spans="1:6">
      <c r="A13" s="7" t="s">
        <v>865</v>
      </c>
      <c r="B13" s="7" t="str">
        <f>"230184200312183718"</f>
        <v>230184200312183718</v>
      </c>
      <c r="C13" s="7" t="str">
        <f>"15045369095"</f>
        <v>15045369095</v>
      </c>
      <c r="D13" s="7" t="str">
        <f t="shared" ref="D13:D20" si="1">"哈尔滨中庆燃气有限责任公司"</f>
        <v>哈尔滨中庆燃气有限责任公司</v>
      </c>
      <c r="E13" s="7" t="s">
        <v>854</v>
      </c>
      <c r="F13" s="8" t="s">
        <v>855</v>
      </c>
    </row>
    <row r="14" spans="1:6">
      <c r="A14" s="7" t="s">
        <v>866</v>
      </c>
      <c r="B14" s="7" t="str">
        <f>"23010419830406221X"</f>
        <v>23010419830406221X</v>
      </c>
      <c r="C14" s="7" t="str">
        <f>"18346133449"</f>
        <v>18346133449</v>
      </c>
      <c r="D14" s="7" t="str">
        <f t="shared" si="1"/>
        <v>哈尔滨中庆燃气有限责任公司</v>
      </c>
      <c r="E14" s="7" t="s">
        <v>854</v>
      </c>
      <c r="F14" s="8" t="s">
        <v>855</v>
      </c>
    </row>
    <row r="15" spans="1:6">
      <c r="A15" s="7" t="s">
        <v>867</v>
      </c>
      <c r="B15" s="7" t="str">
        <f>"230102198108303415"</f>
        <v>230102198108303415</v>
      </c>
      <c r="C15" s="7" t="str">
        <f>"18945115551"</f>
        <v>18945115551</v>
      </c>
      <c r="D15" s="7" t="str">
        <f t="shared" si="1"/>
        <v>哈尔滨中庆燃气有限责任公司</v>
      </c>
      <c r="E15" s="7" t="s">
        <v>854</v>
      </c>
      <c r="F15" s="8" t="s">
        <v>855</v>
      </c>
    </row>
    <row r="16" spans="1:6">
      <c r="A16" s="7" t="s">
        <v>868</v>
      </c>
      <c r="B16" s="7" t="str">
        <f>"230102198606294611"</f>
        <v>230102198606294611</v>
      </c>
      <c r="C16" s="7" t="str">
        <f>"13101619616"</f>
        <v>13101619616</v>
      </c>
      <c r="D16" s="7" t="str">
        <f t="shared" si="1"/>
        <v>哈尔滨中庆燃气有限责任公司</v>
      </c>
      <c r="E16" s="7" t="s">
        <v>854</v>
      </c>
      <c r="F16" s="8" t="s">
        <v>855</v>
      </c>
    </row>
    <row r="17" spans="1:6">
      <c r="A17" s="7" t="s">
        <v>869</v>
      </c>
      <c r="B17" s="7" t="str">
        <f>"230102197605184117"</f>
        <v>230102197605184117</v>
      </c>
      <c r="C17" s="7" t="str">
        <f>"15945693123"</f>
        <v>15945693123</v>
      </c>
      <c r="D17" s="7" t="str">
        <f t="shared" si="1"/>
        <v>哈尔滨中庆燃气有限责任公司</v>
      </c>
      <c r="E17" s="7" t="s">
        <v>854</v>
      </c>
      <c r="F17" s="8" t="s">
        <v>855</v>
      </c>
    </row>
    <row r="18" spans="1:6">
      <c r="A18" s="7" t="s">
        <v>870</v>
      </c>
      <c r="B18" s="7" t="str">
        <f>"230102198212102410"</f>
        <v>230102198212102410</v>
      </c>
      <c r="C18" s="7" t="str">
        <f>"18604608121"</f>
        <v>18604608121</v>
      </c>
      <c r="D18" s="7" t="str">
        <f t="shared" si="1"/>
        <v>哈尔滨中庆燃气有限责任公司</v>
      </c>
      <c r="E18" s="7" t="s">
        <v>854</v>
      </c>
      <c r="F18" s="8" t="s">
        <v>855</v>
      </c>
    </row>
    <row r="19" spans="1:6">
      <c r="A19" s="7" t="s">
        <v>871</v>
      </c>
      <c r="B19" s="7" t="str">
        <f>"23230119890504343x"</f>
        <v>23230119890504343x</v>
      </c>
      <c r="C19" s="7" t="str">
        <f>"15104568309"</f>
        <v>15104568309</v>
      </c>
      <c r="D19" s="7" t="str">
        <f t="shared" si="1"/>
        <v>哈尔滨中庆燃气有限责任公司</v>
      </c>
      <c r="E19" s="7" t="s">
        <v>854</v>
      </c>
      <c r="F19" s="8" t="s">
        <v>855</v>
      </c>
    </row>
    <row r="20" spans="1:6">
      <c r="A20" s="7" t="s">
        <v>872</v>
      </c>
      <c r="B20" s="7" t="str">
        <f>"230106199601010034"</f>
        <v>230106199601010034</v>
      </c>
      <c r="C20" s="7" t="str">
        <f>"15124508124"</f>
        <v>15124508124</v>
      </c>
      <c r="D20" s="7" t="str">
        <f t="shared" si="1"/>
        <v>哈尔滨中庆燃气有限责任公司</v>
      </c>
      <c r="E20" s="7" t="s">
        <v>854</v>
      </c>
      <c r="F20" s="8" t="s">
        <v>855</v>
      </c>
    </row>
    <row r="21" spans="1:6">
      <c r="A21" s="7" t="s">
        <v>873</v>
      </c>
      <c r="B21" s="7" t="str">
        <f>"232302197007263539"</f>
        <v>232302197007263539</v>
      </c>
      <c r="C21" s="7" t="str">
        <f>"13163595438"</f>
        <v>13163595438</v>
      </c>
      <c r="D21" s="7" t="str">
        <f t="shared" ref="D21:D24" si="2">"黑龙江力鼎燃气有限公司"</f>
        <v>黑龙江力鼎燃气有限公司</v>
      </c>
      <c r="E21" s="7" t="s">
        <v>854</v>
      </c>
      <c r="F21" s="8" t="s">
        <v>855</v>
      </c>
    </row>
    <row r="22" spans="1:6">
      <c r="A22" s="7" t="s">
        <v>874</v>
      </c>
      <c r="B22" s="7" t="str">
        <f>"232303197803294017"</f>
        <v>232303197803294017</v>
      </c>
      <c r="C22" s="7" t="str">
        <f>"13895810632"</f>
        <v>13895810632</v>
      </c>
      <c r="D22" s="7" t="str">
        <f t="shared" si="2"/>
        <v>黑龙江力鼎燃气有限公司</v>
      </c>
      <c r="E22" s="7" t="s">
        <v>854</v>
      </c>
      <c r="F22" s="8" t="s">
        <v>855</v>
      </c>
    </row>
    <row r="23" spans="1:6">
      <c r="A23" s="7" t="s">
        <v>875</v>
      </c>
      <c r="B23" s="7" t="str">
        <f>"232302196609121779"</f>
        <v>232302196609121779</v>
      </c>
      <c r="C23" s="7" t="str">
        <f>"15164534362"</f>
        <v>15164534362</v>
      </c>
      <c r="D23" s="7" t="str">
        <f t="shared" si="2"/>
        <v>黑龙江力鼎燃气有限公司</v>
      </c>
      <c r="E23" s="7" t="s">
        <v>854</v>
      </c>
      <c r="F23" s="8" t="s">
        <v>855</v>
      </c>
    </row>
    <row r="24" spans="1:6">
      <c r="A24" s="7" t="s">
        <v>876</v>
      </c>
      <c r="B24" s="7" t="str">
        <f>"232302198002123515"</f>
        <v>232302198002123515</v>
      </c>
      <c r="C24" s="7" t="str">
        <f>"17044731110"</f>
        <v>17044731110</v>
      </c>
      <c r="D24" s="7" t="str">
        <f t="shared" si="2"/>
        <v>黑龙江力鼎燃气有限公司</v>
      </c>
      <c r="E24" s="7" t="s">
        <v>854</v>
      </c>
      <c r="F24" s="8" t="s">
        <v>855</v>
      </c>
    </row>
    <row r="25" spans="1:6">
      <c r="A25" s="7" t="s">
        <v>877</v>
      </c>
      <c r="B25" s="7" t="str">
        <f>"232331197309230814"</f>
        <v>232331197309230814</v>
      </c>
      <c r="C25" s="7" t="str">
        <f>"13555396528"</f>
        <v>13555396528</v>
      </c>
      <c r="D25" s="7" t="str">
        <f>"绥化农垦晟泰天然气加气站"</f>
        <v>绥化农垦晟泰天然气加气站</v>
      </c>
      <c r="E25" s="7" t="s">
        <v>854</v>
      </c>
      <c r="F25" s="8" t="s">
        <v>855</v>
      </c>
    </row>
    <row r="26" spans="1:6">
      <c r="A26" s="7" t="s">
        <v>878</v>
      </c>
      <c r="B26" s="7" t="str">
        <f>"239005199911292539"</f>
        <v>239005199911292539</v>
      </c>
      <c r="C26" s="7" t="str">
        <f>"18804583838"</f>
        <v>18804583838</v>
      </c>
      <c r="D26" s="7" t="str">
        <f>"铁力中裕燃气有限公司"</f>
        <v>铁力中裕燃气有限公司</v>
      </c>
      <c r="E26" s="7" t="s">
        <v>854</v>
      </c>
      <c r="F26" s="8" t="s">
        <v>855</v>
      </c>
    </row>
    <row r="27" spans="1:6">
      <c r="A27" s="7" t="s">
        <v>879</v>
      </c>
      <c r="B27" s="7" t="str">
        <f>"23030219920601441X"</f>
        <v>23030219920601441X</v>
      </c>
      <c r="C27" s="7" t="str">
        <f>"15845389203"</f>
        <v>15845389203</v>
      </c>
      <c r="D27" s="7" t="str">
        <f t="shared" ref="D27:D31" si="3">"中石油昆仑气电有限公司鸡西分公司"</f>
        <v>中石油昆仑气电有限公司鸡西分公司</v>
      </c>
      <c r="E27" s="7" t="s">
        <v>854</v>
      </c>
      <c r="F27" s="8" t="s">
        <v>855</v>
      </c>
    </row>
    <row r="28" spans="1:6">
      <c r="A28" s="7" t="s">
        <v>880</v>
      </c>
      <c r="B28" s="7" t="str">
        <f>"230307198006254029"</f>
        <v>230307198006254029</v>
      </c>
      <c r="C28" s="7" t="str">
        <f>"13895943200"</f>
        <v>13895943200</v>
      </c>
      <c r="D28" s="7" t="str">
        <f t="shared" si="3"/>
        <v>中石油昆仑气电有限公司鸡西分公司</v>
      </c>
      <c r="E28" s="7" t="s">
        <v>854</v>
      </c>
      <c r="F28" s="8" t="s">
        <v>855</v>
      </c>
    </row>
    <row r="29" spans="1:6">
      <c r="A29" s="7" t="s">
        <v>881</v>
      </c>
      <c r="B29" s="7" t="str">
        <f>"23030619920513532X"</f>
        <v>23030619920513532X</v>
      </c>
      <c r="C29" s="7" t="str">
        <f>"13763665010"</f>
        <v>13763665010</v>
      </c>
      <c r="D29" s="7" t="str">
        <f t="shared" si="3"/>
        <v>中石油昆仑气电有限公司鸡西分公司</v>
      </c>
      <c r="E29" s="7" t="s">
        <v>854</v>
      </c>
      <c r="F29" s="8" t="s">
        <v>855</v>
      </c>
    </row>
    <row r="30" spans="1:6">
      <c r="A30" s="7" t="s">
        <v>882</v>
      </c>
      <c r="B30" s="7" t="str">
        <f>"230307198905084211"</f>
        <v>230307198905084211</v>
      </c>
      <c r="C30" s="7" t="str">
        <f>"15246294600"</f>
        <v>15246294600</v>
      </c>
      <c r="D30" s="7" t="str">
        <f t="shared" si="3"/>
        <v>中石油昆仑气电有限公司鸡西分公司</v>
      </c>
      <c r="E30" s="7" t="s">
        <v>854</v>
      </c>
      <c r="F30" s="8" t="s">
        <v>855</v>
      </c>
    </row>
    <row r="31" spans="1:6">
      <c r="A31" s="7" t="s">
        <v>883</v>
      </c>
      <c r="B31" s="7" t="str">
        <f>"230321199402035524"</f>
        <v>230321199402035524</v>
      </c>
      <c r="C31" s="7" t="str">
        <f>"15184640389"</f>
        <v>15184640389</v>
      </c>
      <c r="D31" s="7" t="str">
        <f t="shared" si="3"/>
        <v>中石油昆仑气电有限公司鸡西分公司</v>
      </c>
      <c r="E31" s="7" t="s">
        <v>854</v>
      </c>
      <c r="F31" s="8" t="s">
        <v>855</v>
      </c>
    </row>
    <row r="32" spans="1:6">
      <c r="A32" s="9" t="s">
        <v>884</v>
      </c>
      <c r="B32" s="9" t="s">
        <v>885</v>
      </c>
      <c r="C32" s="9" t="s">
        <v>886</v>
      </c>
      <c r="D32" s="10" t="s">
        <v>887</v>
      </c>
      <c r="E32" s="11" t="s">
        <v>854</v>
      </c>
      <c r="F32" s="8" t="s">
        <v>855</v>
      </c>
    </row>
    <row r="33" spans="1:6">
      <c r="A33" s="7" t="s">
        <v>888</v>
      </c>
      <c r="B33" s="7" t="str">
        <f>"232125197403080228"</f>
        <v>232125197403080228</v>
      </c>
      <c r="C33" s="7" t="str">
        <f>"13504503858"</f>
        <v>13504503858</v>
      </c>
      <c r="D33" s="7" t="str">
        <f>"哈尔滨大源燃气有限公司"</f>
        <v>哈尔滨大源燃气有限公司</v>
      </c>
      <c r="E33" s="7" t="s">
        <v>889</v>
      </c>
      <c r="F33" s="8" t="s">
        <v>855</v>
      </c>
    </row>
    <row r="34" spans="1:6">
      <c r="A34" s="7" t="s">
        <v>890</v>
      </c>
      <c r="B34" s="7" t="str">
        <f>"152103197807036989"</f>
        <v>152103197807036989</v>
      </c>
      <c r="C34" s="7" t="str">
        <f>"13945653737"</f>
        <v>13945653737</v>
      </c>
      <c r="D34" s="7" t="str">
        <f>"哈尔滨建成贸易有限公司"</f>
        <v>哈尔滨建成贸易有限公司</v>
      </c>
      <c r="E34" s="7" t="s">
        <v>889</v>
      </c>
      <c r="F34" s="8" t="s">
        <v>855</v>
      </c>
    </row>
    <row r="35" spans="1:6">
      <c r="A35" s="7" t="s">
        <v>891</v>
      </c>
      <c r="B35" s="7" t="str">
        <f>"23012519880726312X"</f>
        <v>23012519880726312X</v>
      </c>
      <c r="C35" s="7" t="str">
        <f>"15776640318"</f>
        <v>15776640318</v>
      </c>
      <c r="D35" s="7" t="str">
        <f>"哈尔滨建成贸易有限公司"</f>
        <v>哈尔滨建成贸易有限公司</v>
      </c>
      <c r="E35" s="7" t="s">
        <v>889</v>
      </c>
      <c r="F35" s="8" t="s">
        <v>855</v>
      </c>
    </row>
    <row r="36" spans="1:6">
      <c r="A36" s="7" t="s">
        <v>892</v>
      </c>
      <c r="B36" s="7" t="str">
        <f>"230524197702042620"</f>
        <v>230524197702042620</v>
      </c>
      <c r="C36" s="7" t="str">
        <f>"13555065078"</f>
        <v>13555065078</v>
      </c>
      <c r="D36" s="7" t="str">
        <f>"黑龙江森林中燃城市燃气发展有限公司东方红分公司"</f>
        <v>黑龙江森林中燃城市燃气发展有限公司东方红分公司</v>
      </c>
      <c r="E36" s="7" t="s">
        <v>889</v>
      </c>
      <c r="F36" s="8" t="s">
        <v>855</v>
      </c>
    </row>
    <row r="37" spans="1:6">
      <c r="A37" s="7" t="s">
        <v>893</v>
      </c>
      <c r="B37" s="7" t="str">
        <f>"230406198811110211"</f>
        <v>230406198811110211</v>
      </c>
      <c r="C37" s="7" t="str">
        <f>"15145866788"</f>
        <v>15145866788</v>
      </c>
      <c r="D37" s="7" t="str">
        <f t="shared" ref="D37:D40" si="4">"京燃鹤岗燃气有限责任公司"</f>
        <v>京燃鹤岗燃气有限责任公司</v>
      </c>
      <c r="E37" s="7" t="s">
        <v>889</v>
      </c>
      <c r="F37" s="8" t="s">
        <v>855</v>
      </c>
    </row>
    <row r="38" spans="1:6">
      <c r="A38" s="7" t="s">
        <v>894</v>
      </c>
      <c r="B38" s="7" t="str">
        <f>"230405198908120225"</f>
        <v>230405198908120225</v>
      </c>
      <c r="C38" s="7" t="str">
        <f>"18246661391"</f>
        <v>18246661391</v>
      </c>
      <c r="D38" s="7" t="str">
        <f t="shared" si="4"/>
        <v>京燃鹤岗燃气有限责任公司</v>
      </c>
      <c r="E38" s="7" t="s">
        <v>889</v>
      </c>
      <c r="F38" s="8" t="s">
        <v>855</v>
      </c>
    </row>
    <row r="39" spans="1:6">
      <c r="A39" s="7" t="s">
        <v>895</v>
      </c>
      <c r="B39" s="7" t="str">
        <f>"230403199407090621"</f>
        <v>230403199407090621</v>
      </c>
      <c r="C39" s="7" t="str">
        <f>"15701366631"</f>
        <v>15701366631</v>
      </c>
      <c r="D39" s="7" t="str">
        <f t="shared" si="4"/>
        <v>京燃鹤岗燃气有限责任公司</v>
      </c>
      <c r="E39" s="7" t="s">
        <v>889</v>
      </c>
      <c r="F39" s="8" t="s">
        <v>855</v>
      </c>
    </row>
    <row r="40" spans="1:6">
      <c r="A40" s="7" t="s">
        <v>896</v>
      </c>
      <c r="B40" s="7" t="str">
        <f>"230403198910150826"</f>
        <v>230403198910150826</v>
      </c>
      <c r="C40" s="7" t="str">
        <f>"13704649636"</f>
        <v>13704649636</v>
      </c>
      <c r="D40" s="7" t="str">
        <f t="shared" si="4"/>
        <v>京燃鹤岗燃气有限责任公司</v>
      </c>
      <c r="E40" s="7" t="s">
        <v>889</v>
      </c>
      <c r="F40" s="8" t="s">
        <v>855</v>
      </c>
    </row>
    <row r="41" spans="1:6">
      <c r="A41" s="7" t="s">
        <v>897</v>
      </c>
      <c r="B41" s="7" t="str">
        <f>"230281198802040425"</f>
        <v>230281198802040425</v>
      </c>
      <c r="C41" s="7" t="str">
        <f>"18746861899"</f>
        <v>18746861899</v>
      </c>
      <c r="D41" s="7" t="str">
        <f>"讷河市城市燃气有限公司"</f>
        <v>讷河市城市燃气有限公司</v>
      </c>
      <c r="E41" s="7" t="s">
        <v>889</v>
      </c>
      <c r="F41" s="8" t="s">
        <v>855</v>
      </c>
    </row>
    <row r="42" spans="1:6">
      <c r="A42" s="7" t="s">
        <v>898</v>
      </c>
      <c r="B42" s="7" t="str">
        <f>"23020619870929202X"</f>
        <v>23020619870929202X</v>
      </c>
      <c r="C42" s="7" t="str">
        <f>"13796884542"</f>
        <v>13796884542</v>
      </c>
      <c r="D42" s="7" t="str">
        <f>"四川巨能齐齐哈尔梅里斯天然气有限公司"</f>
        <v>四川巨能齐齐哈尔梅里斯天然气有限公司</v>
      </c>
      <c r="E42" s="7" t="s">
        <v>889</v>
      </c>
      <c r="F42" s="8" t="s">
        <v>855</v>
      </c>
    </row>
    <row r="43" spans="1:6">
      <c r="A43" s="7" t="s">
        <v>899</v>
      </c>
      <c r="B43" s="7" t="str">
        <f>"130429199203070362"</f>
        <v>130429199203070362</v>
      </c>
      <c r="C43" s="7" t="str">
        <f>"18604654141"</f>
        <v>18604654141</v>
      </c>
      <c r="D43" s="7" t="str">
        <f>"绥化新奥燃气有限公司"</f>
        <v>绥化新奥燃气有限公司</v>
      </c>
      <c r="E43" s="7" t="s">
        <v>889</v>
      </c>
      <c r="F43" s="8" t="s">
        <v>855</v>
      </c>
    </row>
    <row r="44" spans="1:6">
      <c r="A44" s="7" t="s">
        <v>900</v>
      </c>
      <c r="B44" s="7" t="str">
        <f>"230828197712011221"</f>
        <v>230828197712011221</v>
      </c>
      <c r="C44" s="7" t="str">
        <f>"15246459131"</f>
        <v>15246459131</v>
      </c>
      <c r="D44" s="7" t="str">
        <f>"汤原县为民液化气有限公司"</f>
        <v>汤原县为民液化气有限公司</v>
      </c>
      <c r="E44" s="7" t="s">
        <v>889</v>
      </c>
      <c r="F44" s="8" t="s">
        <v>855</v>
      </c>
    </row>
    <row r="45" spans="1:6">
      <c r="A45" s="7" t="s">
        <v>901</v>
      </c>
      <c r="B45" s="7" t="str">
        <f>"232330199909293248"</f>
        <v>232330199909293248</v>
      </c>
      <c r="C45" s="7" t="str">
        <f>"13796562162"</f>
        <v>13796562162</v>
      </c>
      <c r="D45" s="7" t="str">
        <f>"铁力中裕燃气有限公司"</f>
        <v>铁力中裕燃气有限公司</v>
      </c>
      <c r="E45" s="7" t="s">
        <v>889</v>
      </c>
      <c r="F45" s="8" t="s">
        <v>855</v>
      </c>
    </row>
    <row r="46" spans="1:6">
      <c r="A46" s="7" t="s">
        <v>184</v>
      </c>
      <c r="B46" s="7" t="str">
        <f>"239005198907225021"</f>
        <v>239005198907225021</v>
      </c>
      <c r="C46" s="7" t="str">
        <f>"13304583773"</f>
        <v>13304583773</v>
      </c>
      <c r="D46" s="7" t="str">
        <f>"铁力中裕燃气有限公司"</f>
        <v>铁力中裕燃气有限公司</v>
      </c>
      <c r="E46" s="7" t="s">
        <v>889</v>
      </c>
      <c r="F46" s="8" t="s">
        <v>855</v>
      </c>
    </row>
    <row r="47" spans="1:6">
      <c r="A47" s="7" t="s">
        <v>902</v>
      </c>
      <c r="B47" s="7" t="str">
        <f>"231084199811194024"</f>
        <v>231084199811194024</v>
      </c>
      <c r="C47" s="7" t="str">
        <f>"17606874024"</f>
        <v>17606874024</v>
      </c>
      <c r="D47" s="7" t="str">
        <f>"五常中燃城市燃气发展有限公司"</f>
        <v>五常中燃城市燃气发展有限公司</v>
      </c>
      <c r="E47" s="7" t="s">
        <v>889</v>
      </c>
      <c r="F47" s="8" t="s">
        <v>855</v>
      </c>
    </row>
    <row r="48" spans="1:6">
      <c r="A48" s="7" t="s">
        <v>903</v>
      </c>
      <c r="B48" s="7" t="str">
        <f>"230125198508173327"</f>
        <v>230125198508173327</v>
      </c>
      <c r="C48" s="7" t="str">
        <f>"18104581331"</f>
        <v>18104581331</v>
      </c>
      <c r="D48" s="7" t="str">
        <f>"伊春鸿奥燃气有限公司"</f>
        <v>伊春鸿奥燃气有限公司</v>
      </c>
      <c r="E48" s="7" t="s">
        <v>889</v>
      </c>
      <c r="F48" s="8" t="s">
        <v>855</v>
      </c>
    </row>
    <row r="49" spans="1:6">
      <c r="A49" s="7" t="s">
        <v>904</v>
      </c>
      <c r="B49" s="7" t="str">
        <f>"23070719951209022X"</f>
        <v>23070719951209022X</v>
      </c>
      <c r="C49" s="7" t="str">
        <f>"18645867627"</f>
        <v>18645867627</v>
      </c>
      <c r="D49" s="7" t="str">
        <f>"伊春中燃城市燃气发展有限公司"</f>
        <v>伊春中燃城市燃气发展有限公司</v>
      </c>
      <c r="E49" s="7" t="s">
        <v>889</v>
      </c>
      <c r="F49" s="8" t="s">
        <v>855</v>
      </c>
    </row>
    <row r="50" spans="1:6">
      <c r="A50" s="7" t="s">
        <v>905</v>
      </c>
      <c r="B50" s="7" t="str">
        <f>"232303198409050027"</f>
        <v>232303198409050027</v>
      </c>
      <c r="C50" s="7" t="str">
        <f>"13204668366"</f>
        <v>13204668366</v>
      </c>
      <c r="D50" s="7" t="str">
        <f>"肇东市鸿发液化石油气管道供应有限公司"</f>
        <v>肇东市鸿发液化石油气管道供应有限公司</v>
      </c>
      <c r="E50" s="7" t="s">
        <v>889</v>
      </c>
      <c r="F50" s="8" t="s">
        <v>855</v>
      </c>
    </row>
    <row r="51" spans="1:6">
      <c r="A51" s="7" t="s">
        <v>906</v>
      </c>
      <c r="B51" s="7" t="str">
        <f>"232303197707300640"</f>
        <v>232303197707300640</v>
      </c>
      <c r="C51" s="7" t="str">
        <f>"13804635225"</f>
        <v>13804635225</v>
      </c>
      <c r="D51" s="7" t="str">
        <f>"肇东市鸿发远恒天然气经营有限公司"</f>
        <v>肇东市鸿发远恒天然气经营有限公司</v>
      </c>
      <c r="E51" s="7" t="s">
        <v>889</v>
      </c>
      <c r="F51" s="8" t="s">
        <v>855</v>
      </c>
    </row>
    <row r="52" ht="14.25" spans="1:6">
      <c r="A52" s="12" t="s">
        <v>907</v>
      </c>
      <c r="B52" s="12" t="str">
        <f>"231005199910024527"</f>
        <v>231005199910024527</v>
      </c>
      <c r="C52" s="12" t="str">
        <f>"18088702196"</f>
        <v>18088702196</v>
      </c>
      <c r="D52" s="13" t="str">
        <f>"绥芬河市兴润燃气有限公司"</f>
        <v>绥芬河市兴润燃气有限公司</v>
      </c>
      <c r="E52" s="7" t="s">
        <v>889</v>
      </c>
      <c r="F52" s="8" t="s">
        <v>855</v>
      </c>
    </row>
  </sheetData>
  <mergeCells count="1">
    <mergeCell ref="A1:F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液化石油气库站工</vt:lpstr>
      <vt:lpstr>汽车加气站操作工、压缩天然气场站工</vt:lpstr>
      <vt:lpstr>燃气管网工、燃气用户检修工</vt:lpstr>
      <vt:lpstr>燃气输配场站工、燃气器具安装维修员 </vt:lpstr>
      <vt:lpstr>液化天然气储运工、燃气供气营销员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夜月神</cp:lastModifiedBy>
  <dcterms:created xsi:type="dcterms:W3CDTF">2023-05-12T11:15:00Z</dcterms:created>
  <dcterms:modified xsi:type="dcterms:W3CDTF">2024-12-08T06:09:12Z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163373C07F4341929AB27CDAEE9C415B_12</vt:lpwstr>
  </property>
</Properties>
</file>